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2"/>
  </bookViews>
  <sheets>
    <sheet name="Kryci list" sheetId="1" r:id="rId1"/>
    <sheet name="Rekapitulacia" sheetId="2" r:id="rId2"/>
    <sheet name="Prehlad" sheetId="3" r:id="rId3"/>
    <sheet name="Figury" sheetId="4" r:id="rId4"/>
  </sheets>
  <definedNames>
    <definedName name="fakt1R">#REF!</definedName>
    <definedName name="_xlnm.Print_Titles" localSheetId="3">'Figury'!$8:$10</definedName>
    <definedName name="_xlnm.Print_Titles" localSheetId="2">'Prehlad'!$8:$10</definedName>
    <definedName name="_xlnm.Print_Titles" localSheetId="1">'Rekapitulacia'!$8:$10</definedName>
    <definedName name="_xlnm.Print_Area" localSheetId="3">'Figury'!$A:$D</definedName>
    <definedName name="_xlnm.Print_Area" localSheetId="0">'Kryci list'!$A:$J</definedName>
    <definedName name="_xlnm.Print_Area" localSheetId="2">'Prehlad'!$A:$O</definedName>
    <definedName name="_xlnm.Print_Area" localSheetId="1">'Rekapitulacia'!$A:$F</definedName>
  </definedNames>
  <calcPr fullCalcOnLoad="1"/>
</workbook>
</file>

<file path=xl/sharedStrings.xml><?xml version="1.0" encoding="utf-8"?>
<sst xmlns="http://schemas.openxmlformats.org/spreadsheetml/2006/main" count="642" uniqueCount="293">
  <si>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</si>
  <si>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</si>
  <si>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</si>
  <si>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</si>
  <si>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</si>
  <si>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</si>
  <si>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</si>
  <si>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</si>
  <si>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</si>
  <si>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</si>
  <si>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</t>
  </si>
  <si>
    <t>Krycí list rozpočtu v</t>
  </si>
  <si>
    <t>EUR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</si>
  <si>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</si>
  <si>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</si>
  <si>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</si>
  <si>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</si>
  <si>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</si>
  <si>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</si>
  <si>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</si>
  <si>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</si>
  <si>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</si>
  <si>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</si>
  <si>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VF</t>
  </si>
  <si>
    <t>IČO:</t>
  </si>
  <si>
    <t>DIČ:</t>
  </si>
  <si>
    <t>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</si>
  <si>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</si>
  <si>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</si>
  <si>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</si>
  <si>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</si>
  <si>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</si>
  <si>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</si>
  <si>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</si>
  <si>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</si>
  <si>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</si>
  <si>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</si>
  <si>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</si>
  <si>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</si>
  <si>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</si>
  <si>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</si>
  <si>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</si>
  <si>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</si>
  <si>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</si>
  <si>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</si>
  <si>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</si>
  <si>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</si>
  <si>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</si>
  <si>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</si>
  <si>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</si>
  <si>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</si>
  <si>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</si>
  <si>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</si>
  <si>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</si>
  <si>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</si>
  <si>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</si>
  <si>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</si>
  <si>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</si>
  <si>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Odberateľ: </t>
  </si>
  <si>
    <t xml:space="preserve">Spracoval: </t>
  </si>
  <si>
    <t xml:space="preserve">Projektant: </t>
  </si>
  <si>
    <t xml:space="preserve">JKSO: </t>
  </si>
  <si>
    <t>Rekapitulácia rozpočtu v</t>
  </si>
  <si>
    <t xml:space="preserve">Dodávateľ: </t>
  </si>
  <si>
    <t xml:space="preserve">Dátum: </t>
  </si>
  <si>
    <t>Rekapitulácia splátky v</t>
  </si>
  <si>
    <t>Rekapitulácia výrobnej kalkulácie v</t>
  </si>
  <si>
    <t>Stavba:</t>
  </si>
  <si>
    <t>Objekt:</t>
  </si>
  <si>
    <t>Časť:</t>
  </si>
  <si>
    <t>Licencia: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</si>
  <si>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</si>
  <si>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</si>
  <si>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</si>
  <si>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</si>
  <si>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</si>
  <si>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</si>
  <si>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</si>
  <si>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</si>
  <si>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</si>
  <si>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</si>
  <si>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</si>
  <si>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</si>
  <si>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</si>
  <si>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</si>
  <si>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</si>
  <si>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</si>
  <si>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</si>
  <si>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</si>
  <si>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</si>
  <si>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</si>
  <si>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</si>
  <si>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</si>
  <si>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</si>
  <si>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</si>
  <si>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</si>
  <si>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</si>
  <si>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</si>
  <si>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</si>
  <si>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</si>
  <si>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</si>
  <si>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</si>
  <si>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</si>
  <si>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</si>
  <si>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</si>
  <si>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</si>
  <si>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</si>
  <si>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</si>
  <si>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</si>
  <si>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</si>
  <si>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</si>
  <si>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Názov figúry</t>
  </si>
  <si>
    <t>Popis figúry</t>
  </si>
  <si>
    <t>Aritmetický výraz</t>
  </si>
  <si>
    <t>Hodnota</t>
  </si>
  <si>
    <t xml:space="preserve">Odberateľ: Obec Marcelová </t>
  </si>
  <si>
    <t xml:space="preserve">Spracoval:                                         </t>
  </si>
  <si>
    <t xml:space="preserve">Projektant: KUBING s.r.o., Hadovce č. 171, Komárno </t>
  </si>
  <si>
    <t xml:space="preserve">JKSO : </t>
  </si>
  <si>
    <t>Dátum: 17.07.2019</t>
  </si>
  <si>
    <t>Stavba : Vodozádržné opatrenia v obci Marcelová</t>
  </si>
  <si>
    <t>ODIS - ocenovanie stavieb</t>
  </si>
  <si>
    <t>Ceny</t>
  </si>
  <si>
    <t xml:space="preserve"> ODIS - ocenovanie stavieb</t>
  </si>
  <si>
    <t>Marcelová</t>
  </si>
  <si>
    <t>JKSO :</t>
  </si>
  <si>
    <t>17.07.2019</t>
  </si>
  <si>
    <t xml:space="preserve">Obec Marcelová </t>
  </si>
  <si>
    <t>94632 Marcelová</t>
  </si>
  <si>
    <t xml:space="preserve">KUBING s.r.o., Hadovce č. 171, Komárno 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</si>
  <si>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</si>
  <si>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</si>
  <si>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</si>
  <si>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</si>
  <si>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</si>
  <si>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</si>
  <si>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</si>
  <si>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</si>
  <si>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</si>
  <si>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</si>
  <si>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</si>
  <si>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HSV</t>
  </si>
  <si>
    <t>1 - ZEMNE PRÁCE</t>
  </si>
  <si>
    <t>221</t>
  </si>
  <si>
    <t xml:space="preserve">11310-7113   </t>
  </si>
  <si>
    <t>Odstránenie podkladov alebo krytov z kameniva ťaž. hr. 200-300 mm (použiť pri zásypoch)</t>
  </si>
  <si>
    <t>m2</t>
  </si>
  <si>
    <t xml:space="preserve">                    </t>
  </si>
  <si>
    <t>45.11.11</t>
  </si>
  <si>
    <t xml:space="preserve">11310-7131   </t>
  </si>
  <si>
    <t>Odstránenie podkladov alebo krytov z betónu prost. hr. do 150 mm  (použiť pri zásypoch)</t>
  </si>
  <si>
    <t xml:space="preserve">11310-7141   </t>
  </si>
  <si>
    <t>Odstránenie podkladov alebo krytov živičných hr. do 50 mm  (použiť pri zásypoch)</t>
  </si>
  <si>
    <t>001</t>
  </si>
  <si>
    <t xml:space="preserve">13000-1101   </t>
  </si>
  <si>
    <t>Príplatok za sťažené vykopávky v blízkosti podzem. vedenia (upresniť pri realizácii po zameraní IS)</t>
  </si>
  <si>
    <t>m3</t>
  </si>
  <si>
    <t>45.11.21</t>
  </si>
  <si>
    <t>272</t>
  </si>
  <si>
    <t xml:space="preserve">13220-1101   </t>
  </si>
  <si>
    <t>Hĺbenie rýh šírka do 60 cm v horn. tr. 3</t>
  </si>
  <si>
    <t xml:space="preserve">13220-1109   </t>
  </si>
  <si>
    <t>Príplatok za lepivosť horniny tr. 3 v rýhach š. do 60 cm - 50%</t>
  </si>
  <si>
    <t xml:space="preserve">13220-1201   </t>
  </si>
  <si>
    <t>Hĺbenie rýh šírka do 2 m v horn. tr. 3</t>
  </si>
  <si>
    <t xml:space="preserve">13220-1209   </t>
  </si>
  <si>
    <t>Príplatok za lepivosť horniny tr.3 v rýhach š. do 200 cm - 50%</t>
  </si>
  <si>
    <t>45.11.24</t>
  </si>
  <si>
    <t xml:space="preserve">13221-1101   </t>
  </si>
  <si>
    <t>Hĺbenie rýh šírka do 60 cm v hornine 3 ručne - ručné dočistenie 20%</t>
  </si>
  <si>
    <t xml:space="preserve">13221-1201   </t>
  </si>
  <si>
    <t>Hĺbenie rýh šírka nad 60 cm v hornine 3 ručne - 20%</t>
  </si>
  <si>
    <t xml:space="preserve">16110-1101   </t>
  </si>
  <si>
    <t>Zvislé premiestnenie výkopu horn. tr. 1-4</t>
  </si>
  <si>
    <t xml:space="preserve">16220-1101   </t>
  </si>
  <si>
    <t>Vodorovné premiestnenie výkopu do 20 m horn. tr. 1-4</t>
  </si>
  <si>
    <t xml:space="preserve">16250-1102   </t>
  </si>
  <si>
    <t>Vodorovné premiestnenie výkopu do 3000 m horn. tr. 1-4</t>
  </si>
  <si>
    <t xml:space="preserve">16710-1101   </t>
  </si>
  <si>
    <t>Nakladanie výkopku  v horn. tr. 1-4</t>
  </si>
  <si>
    <t>232</t>
  </si>
  <si>
    <t xml:space="preserve">17120-6111   </t>
  </si>
  <si>
    <t>Uloženie zeminy do násypu s urovnaním</t>
  </si>
  <si>
    <t>45.11.23</t>
  </si>
  <si>
    <t xml:space="preserve">17510-1101   </t>
  </si>
  <si>
    <t>Obsyp potrubia bez prehodenia sypaniny</t>
  </si>
  <si>
    <t>MAT</t>
  </si>
  <si>
    <t xml:space="preserve">583 371970   </t>
  </si>
  <si>
    <t>Štrkopiesok 16-32</t>
  </si>
  <si>
    <t>14.21.11</t>
  </si>
  <si>
    <t>253</t>
  </si>
  <si>
    <t xml:space="preserve">17510-3111   </t>
  </si>
  <si>
    <t>Zásyp a obsyp objektu nezhutnený</t>
  </si>
  <si>
    <t>45.21.22</t>
  </si>
  <si>
    <t xml:space="preserve">17510-3112   </t>
  </si>
  <si>
    <t xml:space="preserve">583 335810   </t>
  </si>
  <si>
    <t>Kamenivo ťažené hrubé 32-63 B1</t>
  </si>
  <si>
    <t>14.21.12</t>
  </si>
  <si>
    <t>231</t>
  </si>
  <si>
    <t xml:space="preserve">18200-1111   </t>
  </si>
  <si>
    <t>Plošná úprava terénu, nerovnosti do +-100 mm v rovine</t>
  </si>
  <si>
    <t xml:space="preserve">1 - ZEMNE PRÁCE  spolu: </t>
  </si>
  <si>
    <t>2 - ZÁKLADY</t>
  </si>
  <si>
    <t>002</t>
  </si>
  <si>
    <t xml:space="preserve">21297-1122   </t>
  </si>
  <si>
    <t>Zhotovenie opláštenie vsakovacích boxov z geotextílie</t>
  </si>
  <si>
    <t xml:space="preserve">693 665120   </t>
  </si>
  <si>
    <t>Geotextília (podľa PD)</t>
  </si>
  <si>
    <t>17.20.10</t>
  </si>
  <si>
    <t xml:space="preserve">21297-1123   </t>
  </si>
  <si>
    <t>Zhotovenie opláštenie vsakovacích rýh z geotextílie</t>
  </si>
  <si>
    <t xml:space="preserve">2 - ZÁKLADY  spolu: </t>
  </si>
  <si>
    <t>4 - VODOROVNÉ KONŠTRUKCIE</t>
  </si>
  <si>
    <t>271</t>
  </si>
  <si>
    <t xml:space="preserve">45157-3111   </t>
  </si>
  <si>
    <t>Lôžko pod potrubie, pod vsakovacie boxy stoky v otvorenom výkope z piesku a štrkopiesku</t>
  </si>
  <si>
    <t>45.21.41</t>
  </si>
  <si>
    <t xml:space="preserve">4 - VODOROVNÉ KONŠTRUKCIE  spolu: </t>
  </si>
  <si>
    <t>5 - KOMUNIKÁCIE</t>
  </si>
  <si>
    <t xml:space="preserve">59914-1110   </t>
  </si>
  <si>
    <t>Pružná zálievka živičná</t>
  </si>
  <si>
    <t>m</t>
  </si>
  <si>
    <t>45.23.12</t>
  </si>
  <si>
    <t xml:space="preserve">5 - KOMUNIKÁCIE  spolu: </t>
  </si>
  <si>
    <t>8 - RÚROVÉ VEDENIA</t>
  </si>
  <si>
    <t xml:space="preserve">87131-1111   </t>
  </si>
  <si>
    <t>Montáž potrubia z tlakových rúrok z tvrdého PVC DN160, tesnených gumovým krúžkom, vrátane spojov</t>
  </si>
  <si>
    <t xml:space="preserve">286 3N8731   </t>
  </si>
  <si>
    <t>Rúra kanalizačná PVC SN16 160x6,0x1000</t>
  </si>
  <si>
    <t>kus</t>
  </si>
  <si>
    <t>25.21.22</t>
  </si>
  <si>
    <t xml:space="preserve">Q16-150/1+          </t>
  </si>
  <si>
    <t xml:space="preserve">87725-3311   </t>
  </si>
  <si>
    <t>Montáž tvarovky, kolena 90° SN16 D 160</t>
  </si>
  <si>
    <t xml:space="preserve">  .  .  </t>
  </si>
  <si>
    <t xml:space="preserve">286 3N8298   </t>
  </si>
  <si>
    <t>Koleno kanalizačné PVC SN16 DN160</t>
  </si>
  <si>
    <t xml:space="preserve">42 24 34            </t>
  </si>
  <si>
    <t xml:space="preserve">89210-1111   </t>
  </si>
  <si>
    <t>Skúška tesnosti kanalizačného potrubia DN do 200 vodou</t>
  </si>
  <si>
    <t xml:space="preserve">89480-3101   </t>
  </si>
  <si>
    <t>Montáž vsakovacích blokov rozmer 500x400x1000mm , vrátane dopravy</t>
  </si>
  <si>
    <t xml:space="preserve">ELW A blok   </t>
  </si>
  <si>
    <t>Dodávka vsakovacieho bloku, vrátane spojovacieho materiálu 500x400x1000mm</t>
  </si>
  <si>
    <t>01.11.92</t>
  </si>
  <si>
    <t xml:space="preserve">Spo jka      </t>
  </si>
  <si>
    <t>Spojka horizontálna</t>
  </si>
  <si>
    <t>01.12.21</t>
  </si>
  <si>
    <t xml:space="preserve">8 - RÚROVÉ VEDENIA  spolu: </t>
  </si>
  <si>
    <t>9 - OSTATNÉ KONŠTRUKCIE A PRÁCE</t>
  </si>
  <si>
    <t xml:space="preserve">91311-2111   </t>
  </si>
  <si>
    <t>Osadenie, premiestňovanie a demontáž dočasného dopravného žnačenia</t>
  </si>
  <si>
    <t xml:space="preserve">91810-1111   </t>
  </si>
  <si>
    <t>Lôžko pod obrubníky, krajníky, obruby z betónu, dobetónovanie tr. C 12/15</t>
  </si>
  <si>
    <t xml:space="preserve">91973-4215   </t>
  </si>
  <si>
    <t>Rezanie stávajúceho betónového krytu alebo podkladu hr. nad 14 do 15 cm</t>
  </si>
  <si>
    <t xml:space="preserve">91973-5111   </t>
  </si>
  <si>
    <t>Rezanie stávajúceho živičného krytu alebo podkladu hr. do 50 mm</t>
  </si>
  <si>
    <t xml:space="preserve">93511-3212   </t>
  </si>
  <si>
    <t>Osadenie odvodňovacieho betónového žľabu s krycím roštom šírky nad 200 mm</t>
  </si>
  <si>
    <t xml:space="preserve">592 7A1007   </t>
  </si>
  <si>
    <t>Žľab univerzálny šírky 250mm, so spádom (podľa PD)</t>
  </si>
  <si>
    <t>26.61.11</t>
  </si>
  <si>
    <t xml:space="preserve">592 7A1052   </t>
  </si>
  <si>
    <t>Žľab univerzálny šírky 250mm, s otvorom (podľa PD)</t>
  </si>
  <si>
    <t xml:space="preserve">592 7A4136   </t>
  </si>
  <si>
    <t>Rošt liatinový pre žľab šírky 250mm, D400 (podľa PD)</t>
  </si>
  <si>
    <t>28.75.27</t>
  </si>
  <si>
    <t xml:space="preserve">592 7A6012   </t>
  </si>
  <si>
    <t>Materiál spojovací  pre liatinový rošt (podľa PD)</t>
  </si>
  <si>
    <t xml:space="preserve">592 7A6091   </t>
  </si>
  <si>
    <t>Stena čelná</t>
  </si>
  <si>
    <t xml:space="preserve">628 1A0220   </t>
  </si>
  <si>
    <t>Tmel tesniaci</t>
  </si>
  <si>
    <t xml:space="preserve">97913-1415   </t>
  </si>
  <si>
    <t>Poplatok za uloženie vykopanej zeminy</t>
  </si>
  <si>
    <t xml:space="preserve">ORN  - 01    </t>
  </si>
  <si>
    <t>Vytýčenie trasy a priestorovej polohy objektu</t>
  </si>
  <si>
    <t xml:space="preserve">ORN  - 02    </t>
  </si>
  <si>
    <t>Vytýčenie trasy podzemných vedení v rozsahu staveniska</t>
  </si>
  <si>
    <t xml:space="preserve">ORN  - 03    </t>
  </si>
  <si>
    <t>Čistenie výstavbou znečistených vozoviek</t>
  </si>
  <si>
    <t xml:space="preserve">ORN  - 04    </t>
  </si>
  <si>
    <t>Zhotovenie projektovej dokumentácie dočasného dopravného značenia</t>
  </si>
  <si>
    <t xml:space="preserve">ORN  - 06    </t>
  </si>
  <si>
    <t>Vyhotevenie geom. zamerania a dodanie elaborátu o zameraní</t>
  </si>
  <si>
    <t xml:space="preserve">99827-1101   </t>
  </si>
  <si>
    <t>Presun hmôt</t>
  </si>
  <si>
    <t>t</t>
  </si>
  <si>
    <t>45.21.42</t>
  </si>
  <si>
    <t xml:space="preserve">9 - OSTATNÉ KONŠTRUKCIE A PRÁCE  spolu: </t>
  </si>
  <si>
    <t xml:space="preserve">PRÁCE A DODÁVKY HSV  spolu: </t>
  </si>
  <si>
    <t>Za rozpočet celkom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</si>
</sst>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\ &quot;Sk&quot;"/>
    <numFmt numFmtId="185" formatCode="#,##0.00&quot; Sk&quot;;[Red]&quot;-&quot;#,##0.00&quot; Sk&quot;"/>
    <numFmt numFmtId="186" formatCode="#,##0&quot; Sk&quot;;&quot;-&quot;#,##0&quot; Sk&quot;"/>
    <numFmt numFmtId="187" formatCode="#,##0&quot; Sk&quot;;[Red]&quot;-&quot;#,##0&quot; Sk&quot;"/>
    <numFmt numFmtId="188" formatCode="#,##0.00&quot; Sk&quot;;&quot;-&quot;#,##0.00&quot; Sk&quot;"/>
    <numFmt numFmtId="189" formatCode="\ "/>
    <numFmt numFmtId="190" formatCode="0;0;"/>
    <numFmt numFmtId="191" formatCode="0.00;0;0"/>
    <numFmt numFmtId="192" formatCode="0.0%"/>
    <numFmt numFmtId="193" formatCode="#,##0&quot;  &quot;"/>
    <numFmt numFmtId="194" formatCode="#,##0\ _S_k"/>
    <numFmt numFmtId="195" formatCode="0.000"/>
    <numFmt numFmtId="196" formatCode="###,###,###,###.###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8"/>
      <color indexed="57"/>
      <name val="Calibri Light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81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7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2" xfId="71" applyFont="1" applyBorder="1" applyAlignment="1">
      <alignment horizontal="left" vertical="center"/>
      <protection/>
    </xf>
    <xf numFmtId="0" fontId="4" fillId="0" borderId="13" xfId="71" applyFont="1" applyBorder="1" applyAlignment="1">
      <alignment horizontal="left" vertical="center"/>
      <protection/>
    </xf>
    <xf numFmtId="0" fontId="4" fillId="0" borderId="13" xfId="71" applyFont="1" applyBorder="1" applyAlignment="1">
      <alignment horizontal="right" vertical="center"/>
      <protection/>
    </xf>
    <xf numFmtId="0" fontId="4" fillId="0" borderId="14" xfId="71" applyFont="1" applyBorder="1" applyAlignment="1">
      <alignment horizontal="left" vertical="center"/>
      <protection/>
    </xf>
    <xf numFmtId="0" fontId="4" fillId="0" borderId="15" xfId="71" applyFont="1" applyBorder="1" applyAlignment="1">
      <alignment horizontal="left" vertical="center"/>
      <protection/>
    </xf>
    <xf numFmtId="0" fontId="4" fillId="0" borderId="16" xfId="71" applyFont="1" applyBorder="1" applyAlignment="1">
      <alignment horizontal="left" vertical="center"/>
      <protection/>
    </xf>
    <xf numFmtId="0" fontId="4" fillId="0" borderId="16" xfId="71" applyFont="1" applyBorder="1" applyAlignment="1">
      <alignment horizontal="right" vertical="center"/>
      <protection/>
    </xf>
    <xf numFmtId="0" fontId="4" fillId="0" borderId="17" xfId="71" applyFont="1" applyBorder="1" applyAlignment="1">
      <alignment horizontal="left" vertical="center"/>
      <protection/>
    </xf>
    <xf numFmtId="0" fontId="4" fillId="0" borderId="18" xfId="71" applyFont="1" applyBorder="1" applyAlignment="1">
      <alignment horizontal="left" vertical="center"/>
      <protection/>
    </xf>
    <xf numFmtId="0" fontId="4" fillId="0" borderId="19" xfId="71" applyFont="1" applyBorder="1" applyAlignment="1">
      <alignment horizontal="left" vertical="center"/>
      <protection/>
    </xf>
    <xf numFmtId="0" fontId="4" fillId="0" borderId="19" xfId="71" applyFont="1" applyBorder="1" applyAlignment="1">
      <alignment horizontal="right" vertical="center"/>
      <protection/>
    </xf>
    <xf numFmtId="0" fontId="4" fillId="0" borderId="20" xfId="71" applyFont="1" applyBorder="1" applyAlignment="1">
      <alignment horizontal="left" vertical="center"/>
      <protection/>
    </xf>
    <xf numFmtId="0" fontId="4" fillId="0" borderId="21" xfId="71" applyFont="1" applyBorder="1" applyAlignment="1">
      <alignment horizontal="left" vertical="center"/>
      <protection/>
    </xf>
    <xf numFmtId="0" fontId="4" fillId="0" borderId="22" xfId="71" applyFont="1" applyBorder="1" applyAlignment="1">
      <alignment horizontal="right" vertical="center"/>
      <protection/>
    </xf>
    <xf numFmtId="0" fontId="4" fillId="0" borderId="22" xfId="71" applyFont="1" applyBorder="1" applyAlignment="1">
      <alignment horizontal="left" vertical="center"/>
      <protection/>
    </xf>
    <xf numFmtId="0" fontId="4" fillId="0" borderId="23" xfId="71" applyFont="1" applyBorder="1" applyAlignment="1">
      <alignment horizontal="left" vertical="center"/>
      <protection/>
    </xf>
    <xf numFmtId="0" fontId="4" fillId="0" borderId="24" xfId="71" applyFont="1" applyBorder="1" applyAlignment="1">
      <alignment horizontal="left" vertical="center"/>
      <protection/>
    </xf>
    <xf numFmtId="0" fontId="4" fillId="0" borderId="25" xfId="71" applyFont="1" applyBorder="1" applyAlignment="1">
      <alignment horizontal="right" vertical="center"/>
      <protection/>
    </xf>
    <xf numFmtId="0" fontId="4" fillId="0" borderId="25" xfId="71" applyFont="1" applyBorder="1" applyAlignment="1">
      <alignment horizontal="left" vertical="center"/>
      <protection/>
    </xf>
    <xf numFmtId="0" fontId="4" fillId="0" borderId="26" xfId="71" applyFont="1" applyBorder="1" applyAlignment="1">
      <alignment horizontal="left" vertical="center"/>
      <protection/>
    </xf>
    <xf numFmtId="0" fontId="4" fillId="0" borderId="27" xfId="71" applyFont="1" applyBorder="1" applyAlignment="1">
      <alignment horizontal="left" vertical="center"/>
      <protection/>
    </xf>
    <xf numFmtId="0" fontId="4" fillId="0" borderId="28" xfId="71" applyFont="1" applyBorder="1" applyAlignment="1">
      <alignment horizontal="left" vertical="center"/>
      <protection/>
    </xf>
    <xf numFmtId="0" fontId="4" fillId="0" borderId="29" xfId="71" applyFont="1" applyBorder="1" applyAlignment="1">
      <alignment horizontal="left" vertical="center"/>
      <protection/>
    </xf>
    <xf numFmtId="0" fontId="4" fillId="0" borderId="30" xfId="71" applyFont="1" applyBorder="1" applyAlignment="1">
      <alignment horizontal="left" vertical="center"/>
      <protection/>
    </xf>
    <xf numFmtId="0" fontId="4" fillId="0" borderId="31" xfId="71" applyFont="1" applyBorder="1" applyAlignment="1">
      <alignment horizontal="left" vertical="center"/>
      <protection/>
    </xf>
    <xf numFmtId="0" fontId="4" fillId="0" borderId="31" xfId="71" applyFont="1" applyBorder="1" applyAlignment="1">
      <alignment horizontal="center" vertical="center"/>
      <protection/>
    </xf>
    <xf numFmtId="0" fontId="4" fillId="0" borderId="32" xfId="71" applyFont="1" applyBorder="1" applyAlignment="1">
      <alignment horizontal="center" vertical="center"/>
      <protection/>
    </xf>
    <xf numFmtId="0" fontId="4" fillId="0" borderId="33" xfId="71" applyFont="1" applyBorder="1" applyAlignment="1">
      <alignment horizontal="center" vertical="center"/>
      <protection/>
    </xf>
    <xf numFmtId="0" fontId="4" fillId="0" borderId="34" xfId="71" applyFont="1" applyBorder="1" applyAlignment="1">
      <alignment horizontal="center" vertical="center"/>
      <protection/>
    </xf>
    <xf numFmtId="0" fontId="4" fillId="0" borderId="35" xfId="71" applyFont="1" applyBorder="1" applyAlignment="1">
      <alignment horizontal="center" vertical="center"/>
      <protection/>
    </xf>
    <xf numFmtId="0" fontId="4" fillId="0" borderId="36" xfId="71" applyFont="1" applyBorder="1" applyAlignment="1">
      <alignment horizontal="center" vertical="center"/>
      <protection/>
    </xf>
    <xf numFmtId="0" fontId="4" fillId="0" borderId="37" xfId="71" applyFont="1" applyBorder="1" applyAlignment="1">
      <alignment horizontal="left" vertical="center"/>
      <protection/>
    </xf>
    <xf numFmtId="0" fontId="4" fillId="0" borderId="38" xfId="71" applyFont="1" applyBorder="1" applyAlignment="1">
      <alignment horizontal="left" vertical="center"/>
      <protection/>
    </xf>
    <xf numFmtId="0" fontId="4" fillId="0" borderId="39" xfId="71" applyFont="1" applyBorder="1" applyAlignment="1">
      <alignment horizontal="center" vertical="center"/>
      <protection/>
    </xf>
    <xf numFmtId="0" fontId="4" fillId="0" borderId="9" xfId="71" applyFont="1" applyBorder="1" applyAlignment="1">
      <alignment horizontal="left" vertical="center"/>
      <protection/>
    </xf>
    <xf numFmtId="0" fontId="4" fillId="0" borderId="40" xfId="71" applyFont="1" applyBorder="1" applyAlignment="1">
      <alignment horizontal="left" vertical="center"/>
      <protection/>
    </xf>
    <xf numFmtId="0" fontId="4" fillId="0" borderId="41" xfId="71" applyFont="1" applyBorder="1" applyAlignment="1">
      <alignment horizontal="center" vertical="center"/>
      <protection/>
    </xf>
    <xf numFmtId="0" fontId="4" fillId="0" borderId="42" xfId="71" applyFont="1" applyBorder="1" applyAlignment="1">
      <alignment horizontal="left" vertical="center"/>
      <protection/>
    </xf>
    <xf numFmtId="0" fontId="4" fillId="0" borderId="43" xfId="71" applyFont="1" applyBorder="1" applyAlignment="1">
      <alignment horizontal="center" vertical="center"/>
      <protection/>
    </xf>
    <xf numFmtId="0" fontId="4" fillId="0" borderId="44" xfId="71" applyFont="1" applyBorder="1" applyAlignment="1">
      <alignment horizontal="left" vertical="center"/>
      <protection/>
    </xf>
    <xf numFmtId="10" fontId="4" fillId="0" borderId="44" xfId="71" applyNumberFormat="1" applyFont="1" applyBorder="1" applyAlignment="1">
      <alignment horizontal="right" vertical="center"/>
      <protection/>
    </xf>
    <xf numFmtId="0" fontId="4" fillId="0" borderId="45" xfId="71" applyFont="1" applyBorder="1" applyAlignment="1">
      <alignment horizontal="left" vertical="center"/>
      <protection/>
    </xf>
    <xf numFmtId="0" fontId="4" fillId="0" borderId="43" xfId="71" applyFont="1" applyBorder="1" applyAlignment="1">
      <alignment horizontal="right" vertical="center"/>
      <protection/>
    </xf>
    <xf numFmtId="0" fontId="4" fillId="0" borderId="46" xfId="71" applyFont="1" applyBorder="1" applyAlignment="1">
      <alignment horizontal="center" vertical="center"/>
      <protection/>
    </xf>
    <xf numFmtId="0" fontId="4" fillId="0" borderId="47" xfId="71" applyFont="1" applyBorder="1" applyAlignment="1">
      <alignment horizontal="left" vertical="center"/>
      <protection/>
    </xf>
    <xf numFmtId="0" fontId="4" fillId="0" borderId="47" xfId="71" applyFont="1" applyBorder="1" applyAlignment="1">
      <alignment horizontal="right" vertical="center"/>
      <protection/>
    </xf>
    <xf numFmtId="0" fontId="4" fillId="0" borderId="48" xfId="71" applyFont="1" applyBorder="1" applyAlignment="1">
      <alignment horizontal="right" vertical="center"/>
      <protection/>
    </xf>
    <xf numFmtId="3" fontId="4" fillId="0" borderId="0" xfId="71" applyNumberFormat="1" applyFont="1" applyBorder="1" applyAlignment="1">
      <alignment horizontal="right" vertical="center"/>
      <protection/>
    </xf>
    <xf numFmtId="0" fontId="4" fillId="0" borderId="46" xfId="71" applyFont="1" applyBorder="1" applyAlignment="1">
      <alignment horizontal="left" vertical="center"/>
      <protection/>
    </xf>
    <xf numFmtId="0" fontId="4" fillId="0" borderId="0" xfId="71" applyFont="1" applyBorder="1" applyAlignment="1">
      <alignment horizontal="right" vertical="center"/>
      <protection/>
    </xf>
    <xf numFmtId="0" fontId="4" fillId="0" borderId="0" xfId="71" applyFont="1" applyBorder="1" applyAlignment="1">
      <alignment horizontal="left" vertical="center"/>
      <protection/>
    </xf>
    <xf numFmtId="0" fontId="4" fillId="0" borderId="49" xfId="71" applyFont="1" applyBorder="1" applyAlignment="1">
      <alignment horizontal="right" vertical="center"/>
      <protection/>
    </xf>
    <xf numFmtId="0" fontId="4" fillId="0" borderId="50" xfId="71" applyFont="1" applyBorder="1" applyAlignment="1">
      <alignment horizontal="right" vertical="center"/>
      <protection/>
    </xf>
    <xf numFmtId="3" fontId="4" fillId="0" borderId="49" xfId="71" applyNumberFormat="1" applyFont="1" applyBorder="1" applyAlignment="1">
      <alignment horizontal="right" vertical="center"/>
      <protection/>
    </xf>
    <xf numFmtId="3" fontId="4" fillId="0" borderId="51" xfId="71" applyNumberFormat="1" applyFont="1" applyBorder="1" applyAlignment="1">
      <alignment horizontal="right" vertical="center"/>
      <protection/>
    </xf>
    <xf numFmtId="0" fontId="4" fillId="0" borderId="52" xfId="71" applyFont="1" applyBorder="1" applyAlignment="1">
      <alignment horizontal="left" vertical="center"/>
      <protection/>
    </xf>
    <xf numFmtId="0" fontId="4" fillId="0" borderId="47" xfId="71" applyFont="1" applyBorder="1" applyAlignment="1">
      <alignment horizontal="center" vertical="center"/>
      <protection/>
    </xf>
    <xf numFmtId="0" fontId="4" fillId="0" borderId="53" xfId="71" applyFont="1" applyBorder="1" applyAlignment="1">
      <alignment horizontal="center" vertical="center"/>
      <protection/>
    </xf>
    <xf numFmtId="0" fontId="4" fillId="0" borderId="54" xfId="71" applyFont="1" applyBorder="1" applyAlignment="1">
      <alignment horizontal="left" vertical="center"/>
      <protection/>
    </xf>
    <xf numFmtId="0" fontId="4" fillId="0" borderId="0" xfId="71" applyFont="1">
      <alignment/>
      <protection/>
    </xf>
    <xf numFmtId="0" fontId="4" fillId="0" borderId="0" xfId="71" applyFont="1" applyAlignment="1">
      <alignment horizontal="left" vertical="center"/>
      <protection/>
    </xf>
    <xf numFmtId="0" fontId="4" fillId="0" borderId="33" xfId="71" applyFont="1" applyBorder="1" applyAlignment="1">
      <alignment horizontal="left" vertical="center"/>
      <protection/>
    </xf>
    <xf numFmtId="0" fontId="6" fillId="0" borderId="55" xfId="71" applyFont="1" applyBorder="1" applyAlignment="1">
      <alignment horizontal="center" vertical="center"/>
      <protection/>
    </xf>
    <xf numFmtId="0" fontId="6" fillId="0" borderId="56" xfId="71" applyFont="1" applyBorder="1" applyAlignment="1">
      <alignment horizontal="center" vertical="center"/>
      <protection/>
    </xf>
    <xf numFmtId="0" fontId="4" fillId="0" borderId="57" xfId="71" applyFont="1" applyBorder="1" applyAlignment="1">
      <alignment horizontal="left" vertical="center"/>
      <protection/>
    </xf>
    <xf numFmtId="182" fontId="4" fillId="0" borderId="58" xfId="71" applyNumberFormat="1" applyFont="1" applyBorder="1" applyAlignment="1">
      <alignment horizontal="right" vertical="center"/>
      <protection/>
    </xf>
    <xf numFmtId="0" fontId="4" fillId="0" borderId="45" xfId="71" applyFont="1" applyBorder="1" applyAlignment="1">
      <alignment horizontal="right" vertical="center"/>
      <protection/>
    </xf>
    <xf numFmtId="0" fontId="4" fillId="0" borderId="59" xfId="71" applyNumberFormat="1" applyFont="1" applyBorder="1" applyAlignment="1">
      <alignment horizontal="left" vertical="center"/>
      <protection/>
    </xf>
    <xf numFmtId="10" fontId="4" fillId="0" borderId="25" xfId="71" applyNumberFormat="1" applyFont="1" applyBorder="1" applyAlignment="1">
      <alignment horizontal="right" vertical="center"/>
      <protection/>
    </xf>
    <xf numFmtId="10" fontId="4" fillId="0" borderId="16" xfId="71" applyNumberFormat="1" applyFont="1" applyBorder="1" applyAlignment="1">
      <alignment horizontal="right" vertical="center"/>
      <protection/>
    </xf>
    <xf numFmtId="10" fontId="4" fillId="0" borderId="60" xfId="71" applyNumberFormat="1" applyFont="1" applyBorder="1" applyAlignment="1">
      <alignment horizontal="right" vertical="center"/>
      <protection/>
    </xf>
    <xf numFmtId="0" fontId="4" fillId="0" borderId="12" xfId="71" applyFont="1" applyBorder="1" applyAlignment="1">
      <alignment horizontal="right" vertical="center"/>
      <protection/>
    </xf>
    <xf numFmtId="0" fontId="4" fillId="0" borderId="24" xfId="71" applyFont="1" applyBorder="1" applyAlignment="1">
      <alignment horizontal="right" vertical="center"/>
      <protection/>
    </xf>
    <xf numFmtId="0" fontId="4" fillId="0" borderId="27" xfId="71" applyFont="1" applyBorder="1" applyAlignment="1">
      <alignment horizontal="right" vertical="center"/>
      <protection/>
    </xf>
    <xf numFmtId="0" fontId="4" fillId="0" borderId="28" xfId="71" applyFont="1" applyBorder="1" applyAlignment="1">
      <alignment horizontal="right" vertical="center"/>
      <protection/>
    </xf>
    <xf numFmtId="0" fontId="4" fillId="0" borderId="61" xfId="0" applyNumberFormat="1" applyFont="1" applyBorder="1" applyAlignment="1" applyProtection="1">
      <alignment horizontal="center"/>
      <protection/>
    </xf>
    <xf numFmtId="0" fontId="4" fillId="0" borderId="62" xfId="0" applyNumberFormat="1" applyFont="1" applyBorder="1" applyAlignment="1" applyProtection="1">
      <alignment horizontal="center"/>
      <protection/>
    </xf>
    <xf numFmtId="0" fontId="4" fillId="0" borderId="63" xfId="0" applyNumberFormat="1" applyFont="1" applyBorder="1" applyAlignment="1" applyProtection="1">
      <alignment horizontal="center"/>
      <protection/>
    </xf>
    <xf numFmtId="0" fontId="4" fillId="0" borderId="64" xfId="0" applyNumberFormat="1" applyFont="1" applyBorder="1" applyAlignment="1" applyProtection="1">
      <alignment horizontal="center"/>
      <protection/>
    </xf>
    <xf numFmtId="0" fontId="5" fillId="0" borderId="0" xfId="70" applyFont="1" applyAlignment="1">
      <alignment horizontal="left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180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180" fontId="4" fillId="0" borderId="0" xfId="0" applyNumberFormat="1" applyFont="1" applyAlignment="1" applyProtection="1">
      <alignment horizontal="right"/>
      <protection locked="0"/>
    </xf>
    <xf numFmtId="3" fontId="4" fillId="0" borderId="65" xfId="71" applyNumberFormat="1" applyFont="1" applyBorder="1" applyAlignment="1">
      <alignment horizontal="right" vertical="center"/>
      <protection/>
    </xf>
    <xf numFmtId="3" fontId="4" fillId="0" borderId="50" xfId="71" applyNumberFormat="1" applyFont="1" applyBorder="1" applyAlignment="1">
      <alignment horizontal="right" vertical="center"/>
      <protection/>
    </xf>
    <xf numFmtId="3" fontId="4" fillId="0" borderId="66" xfId="71" applyNumberFormat="1" applyFont="1" applyBorder="1" applyAlignment="1">
      <alignment horizontal="right" vertical="center"/>
      <protection/>
    </xf>
    <xf numFmtId="3" fontId="4" fillId="0" borderId="14" xfId="71" applyNumberFormat="1" applyFont="1" applyBorder="1" applyAlignment="1">
      <alignment horizontal="right" vertical="center"/>
      <protection/>
    </xf>
    <xf numFmtId="3" fontId="4" fillId="0" borderId="26" xfId="71" applyNumberFormat="1" applyFont="1" applyBorder="1" applyAlignment="1">
      <alignment horizontal="right" vertical="center"/>
      <protection/>
    </xf>
    <xf numFmtId="3" fontId="4" fillId="0" borderId="29" xfId="71" applyNumberFormat="1" applyFont="1" applyBorder="1" applyAlignment="1">
      <alignment horizontal="right" vertic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195" fontId="4" fillId="0" borderId="0" xfId="0" applyNumberFormat="1" applyFont="1" applyAlignment="1" applyProtection="1">
      <alignment vertical="top"/>
      <protection/>
    </xf>
    <xf numFmtId="0" fontId="26" fillId="0" borderId="0" xfId="70" applyFont="1">
      <alignment/>
      <protection/>
    </xf>
    <xf numFmtId="0" fontId="27" fillId="0" borderId="0" xfId="70" applyFont="1">
      <alignment/>
      <protection/>
    </xf>
    <xf numFmtId="49" fontId="27" fillId="0" borderId="0" xfId="70" applyNumberFormat="1" applyFont="1">
      <alignment/>
      <protection/>
    </xf>
    <xf numFmtId="0" fontId="4" fillId="0" borderId="67" xfId="0" applyFont="1" applyBorder="1" applyAlignment="1" applyProtection="1">
      <alignment horizontal="left"/>
      <protection locked="0"/>
    </xf>
    <xf numFmtId="0" fontId="4" fillId="0" borderId="68" xfId="0" applyNumberFormat="1" applyFont="1" applyBorder="1" applyAlignment="1" applyProtection="1">
      <alignment horizontal="center"/>
      <protection locked="0"/>
    </xf>
    <xf numFmtId="0" fontId="4" fillId="0" borderId="69" xfId="0" applyFont="1" applyBorder="1" applyAlignment="1" applyProtection="1">
      <alignment horizontal="left"/>
      <protection locked="0"/>
    </xf>
    <xf numFmtId="0" fontId="4" fillId="0" borderId="69" xfId="0" applyFont="1" applyBorder="1" applyAlignment="1" applyProtection="1">
      <alignment horizontal="left" vertical="center"/>
      <protection locked="0"/>
    </xf>
    <xf numFmtId="0" fontId="4" fillId="0" borderId="70" xfId="0" applyNumberFormat="1" applyFont="1" applyBorder="1" applyAlignment="1" applyProtection="1">
      <alignment horizontal="center"/>
      <protection locked="0"/>
    </xf>
    <xf numFmtId="0" fontId="4" fillId="0" borderId="71" xfId="0" applyNumberFormat="1" applyFont="1" applyBorder="1" applyAlignment="1" applyProtection="1">
      <alignment horizontal="center"/>
      <protection/>
    </xf>
    <xf numFmtId="0" fontId="4" fillId="0" borderId="72" xfId="0" applyNumberFormat="1" applyFont="1" applyBorder="1" applyAlignment="1" applyProtection="1">
      <alignment horizontal="center"/>
      <protection/>
    </xf>
    <xf numFmtId="0" fontId="4" fillId="0" borderId="67" xfId="0" applyFont="1" applyBorder="1" applyAlignment="1" applyProtection="1">
      <alignment horizontal="center"/>
      <protection/>
    </xf>
    <xf numFmtId="0" fontId="4" fillId="0" borderId="73" xfId="0" applyFont="1" applyBorder="1" applyAlignment="1" applyProtection="1">
      <alignment horizontal="centerContinuous"/>
      <protection/>
    </xf>
    <xf numFmtId="0" fontId="4" fillId="0" borderId="74" xfId="0" applyFont="1" applyBorder="1" applyAlignment="1" applyProtection="1">
      <alignment horizontal="centerContinuous"/>
      <protection/>
    </xf>
    <xf numFmtId="0" fontId="4" fillId="0" borderId="75" xfId="0" applyFont="1" applyBorder="1" applyAlignment="1" applyProtection="1">
      <alignment horizontal="centerContinuous"/>
      <protection/>
    </xf>
    <xf numFmtId="0" fontId="4" fillId="0" borderId="69" xfId="0" applyFont="1" applyBorder="1" applyAlignment="1" applyProtection="1">
      <alignment horizontal="center"/>
      <protection/>
    </xf>
    <xf numFmtId="0" fontId="4" fillId="0" borderId="69" xfId="0" applyFont="1" applyBorder="1" applyAlignment="1" applyProtection="1">
      <alignment horizontal="center" vertical="center"/>
      <protection/>
    </xf>
    <xf numFmtId="0" fontId="4" fillId="0" borderId="70" xfId="0" applyFont="1" applyBorder="1" applyAlignment="1" applyProtection="1">
      <alignment horizontal="center"/>
      <protection/>
    </xf>
    <xf numFmtId="0" fontId="4" fillId="0" borderId="76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4" fontId="4" fillId="0" borderId="37" xfId="71" applyNumberFormat="1" applyFont="1" applyBorder="1" applyAlignment="1">
      <alignment horizontal="right" vertical="center"/>
      <protection/>
    </xf>
    <xf numFmtId="4" fontId="4" fillId="0" borderId="77" xfId="71" applyNumberFormat="1" applyFont="1" applyBorder="1" applyAlignment="1">
      <alignment horizontal="right" vertical="center"/>
      <protection/>
    </xf>
    <xf numFmtId="4" fontId="4" fillId="0" borderId="9" xfId="71" applyNumberFormat="1" applyFont="1" applyBorder="1" applyAlignment="1">
      <alignment horizontal="right" vertical="center"/>
      <protection/>
    </xf>
    <xf numFmtId="4" fontId="4" fillId="0" borderId="78" xfId="71" applyNumberFormat="1" applyFont="1" applyBorder="1" applyAlignment="1">
      <alignment horizontal="right" vertical="center"/>
      <protection/>
    </xf>
    <xf numFmtId="4" fontId="4" fillId="0" borderId="79" xfId="71" applyNumberFormat="1" applyFont="1" applyBorder="1" applyAlignment="1">
      <alignment horizontal="right" vertical="center"/>
      <protection/>
    </xf>
    <xf numFmtId="4" fontId="4" fillId="0" borderId="42" xfId="71" applyNumberFormat="1" applyFont="1" applyBorder="1" applyAlignment="1">
      <alignment horizontal="right" vertical="center"/>
      <protection/>
    </xf>
    <xf numFmtId="4" fontId="4" fillId="0" borderId="45" xfId="71" applyNumberFormat="1" applyFont="1" applyBorder="1" applyAlignment="1">
      <alignment horizontal="right" vertical="center"/>
      <protection/>
    </xf>
    <xf numFmtId="4" fontId="4" fillId="0" borderId="80" xfId="71" applyNumberFormat="1" applyFont="1" applyBorder="1" applyAlignment="1">
      <alignment horizontal="right" vertical="center"/>
      <protection/>
    </xf>
    <xf numFmtId="4" fontId="4" fillId="0" borderId="44" xfId="71" applyNumberFormat="1" applyFont="1" applyBorder="1" applyAlignment="1">
      <alignment horizontal="right" vertical="center"/>
      <protection/>
    </xf>
    <xf numFmtId="49" fontId="26" fillId="0" borderId="0" xfId="70" applyNumberFormat="1" applyFont="1">
      <alignment/>
      <protection/>
    </xf>
    <xf numFmtId="0" fontId="4" fillId="0" borderId="76" xfId="0" applyFont="1" applyBorder="1" applyAlignment="1" applyProtection="1">
      <alignment horizontal="right" vertical="top"/>
      <protection/>
    </xf>
    <xf numFmtId="49" fontId="4" fillId="0" borderId="76" xfId="0" applyNumberFormat="1" applyFont="1" applyBorder="1" applyAlignment="1" applyProtection="1">
      <alignment horizontal="center" vertical="top"/>
      <protection/>
    </xf>
    <xf numFmtId="49" fontId="4" fillId="0" borderId="76" xfId="0" applyNumberFormat="1" applyFont="1" applyBorder="1" applyAlignment="1" applyProtection="1">
      <alignment vertical="top"/>
      <protection/>
    </xf>
    <xf numFmtId="49" fontId="4" fillId="0" borderId="76" xfId="0" applyNumberFormat="1" applyFont="1" applyBorder="1" applyAlignment="1" applyProtection="1">
      <alignment horizontal="left" vertical="top" wrapText="1"/>
      <protection/>
    </xf>
    <xf numFmtId="180" fontId="4" fillId="0" borderId="76" xfId="0" applyNumberFormat="1" applyFont="1" applyBorder="1" applyAlignment="1" applyProtection="1">
      <alignment vertical="top"/>
      <protection/>
    </xf>
    <xf numFmtId="0" fontId="4" fillId="0" borderId="76" xfId="0" applyFont="1" applyBorder="1" applyAlignment="1" applyProtection="1">
      <alignment vertical="top"/>
      <protection/>
    </xf>
    <xf numFmtId="4" fontId="4" fillId="0" borderId="76" xfId="0" applyNumberFormat="1" applyFont="1" applyBorder="1" applyAlignment="1" applyProtection="1">
      <alignment vertical="top"/>
      <protection/>
    </xf>
    <xf numFmtId="181" fontId="4" fillId="0" borderId="76" xfId="0" applyNumberFormat="1" applyFont="1" applyBorder="1" applyAlignment="1" applyProtection="1">
      <alignment vertical="top"/>
      <protection/>
    </xf>
    <xf numFmtId="49" fontId="6" fillId="0" borderId="76" xfId="0" applyNumberFormat="1" applyFont="1" applyBorder="1" applyAlignment="1" applyProtection="1">
      <alignment vertical="top"/>
      <protection/>
    </xf>
    <xf numFmtId="49" fontId="4" fillId="0" borderId="76" xfId="0" applyNumberFormat="1" applyFont="1" applyBorder="1" applyAlignment="1" applyProtection="1">
      <alignment horizontal="right" vertical="top" wrapText="1"/>
      <protection/>
    </xf>
    <xf numFmtId="4" fontId="6" fillId="0" borderId="76" xfId="0" applyNumberFormat="1" applyFont="1" applyBorder="1" applyAlignment="1" applyProtection="1">
      <alignment vertical="top"/>
      <protection/>
    </xf>
    <xf numFmtId="181" fontId="6" fillId="0" borderId="76" xfId="0" applyNumberFormat="1" applyFont="1" applyBorder="1" applyAlignment="1" applyProtection="1">
      <alignment vertical="top"/>
      <protection/>
    </xf>
    <xf numFmtId="180" fontId="6" fillId="0" borderId="76" xfId="0" applyNumberFormat="1" applyFont="1" applyBorder="1" applyAlignment="1" applyProtection="1">
      <alignment vertical="top"/>
      <protection/>
    </xf>
    <xf numFmtId="49" fontId="6" fillId="0" borderId="76" xfId="0" applyNumberFormat="1" applyFont="1" applyBorder="1" applyAlignment="1" applyProtection="1">
      <alignment horizontal="left" vertical="top" wrapText="1"/>
      <protection/>
    </xf>
  </cellXfs>
  <cellStyles count="7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normálne_KLv" xfId="71"/>
    <cellStyle name="Percent" xfId="72"/>
    <cellStyle name="Poznámka" xfId="73"/>
    <cellStyle name="Prepojená bunka" xfId="74"/>
    <cellStyle name="TEXT" xfId="75"/>
    <cellStyle name="Text upozornění" xfId="76"/>
    <cellStyle name="TEXT1" xfId="77"/>
    <cellStyle name="Title" xfId="78"/>
    <cellStyle name="Total" xfId="79"/>
    <cellStyle name="Vstup" xfId="80"/>
    <cellStyle name="Výpočet" xfId="81"/>
    <cellStyle name="Výstup" xfId="82"/>
    <cellStyle name="Vysvetľujúci text" xfId="83"/>
    <cellStyle name="Warning Text" xfId="84"/>
    <cellStyle name="Zlá" xfId="85"/>
    <cellStyle name="Zvýraznenie1" xfId="86"/>
    <cellStyle name="Zvýraznenie2" xfId="87"/>
    <cellStyle name="Zvýraznenie3" xfId="88"/>
    <cellStyle name="Zvýraznenie4" xfId="89"/>
    <cellStyle name="Zvýraznenie5" xfId="90"/>
    <cellStyle name="Zvýraznenie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0.71875" style="69" customWidth="1"/>
    <col min="2" max="2" width="3.7109375" style="69" customWidth="1"/>
    <col min="3" max="3" width="6.8515625" style="69" customWidth="1"/>
    <col min="4" max="6" width="14.00390625" style="69" customWidth="1"/>
    <col min="7" max="7" width="3.8515625" style="69" customWidth="1"/>
    <col min="8" max="8" width="17.7109375" style="69" customWidth="1"/>
    <col min="9" max="9" width="8.7109375" style="69" customWidth="1"/>
    <col min="10" max="10" width="14.00390625" style="69" customWidth="1"/>
    <col min="11" max="11" width="2.28125" style="69" customWidth="1"/>
    <col min="12" max="12" width="6.8515625" style="69" customWidth="1"/>
    <col min="13" max="23" width="9.140625" style="69" customWidth="1"/>
    <col min="24" max="25" width="5.7109375" style="69" customWidth="1"/>
    <col min="26" max="26" width="6.57421875" style="69" customWidth="1"/>
    <col min="27" max="27" width="21.421875" style="69" customWidth="1"/>
    <col min="28" max="28" width="4.28125" style="69" customWidth="1"/>
    <col min="29" max="29" width="8.28125" style="69" customWidth="1"/>
    <col min="30" max="30" width="8.7109375" style="69" customWidth="1"/>
    <col min="31" max="16384" width="9.140625" style="69" customWidth="1"/>
  </cols>
  <sheetData>
    <row r="1" spans="2:30" ht="28.5" customHeight="1" thickBot="1">
      <c r="B1" s="70" t="s">
        <v>123</v>
      </c>
      <c r="C1" s="70"/>
      <c r="D1" s="70"/>
      <c r="F1" s="89" t="str">
        <f>CONCATENATE(AA2," ",AB2," ",AC2," ",AD2)</f>
        <v>Krycí list rozpočtu v EUR  </v>
      </c>
      <c r="G1" s="70"/>
      <c r="H1" s="70"/>
      <c r="I1" s="70"/>
      <c r="J1" s="70"/>
      <c r="Z1" s="115" t="s">
        <v>4</v>
      </c>
      <c r="AA1" s="115" t="s">
        <v>5</v>
      </c>
      <c r="AB1" s="115" t="s">
        <v>6</v>
      </c>
      <c r="AC1" s="115" t="s">
        <v>7</v>
      </c>
      <c r="AD1" s="115" t="s">
        <v>8</v>
      </c>
    </row>
    <row r="2" spans="2:30" ht="18" customHeight="1" thickTop="1">
      <c r="B2" s="10"/>
      <c r="C2" s="11" t="s">
        <v>120</v>
      </c>
      <c r="D2" s="11"/>
      <c r="E2" s="11"/>
      <c r="F2" s="11"/>
      <c r="G2" s="12" t="s">
        <v>9</v>
      </c>
      <c r="H2" s="11" t="s">
        <v>124</v>
      </c>
      <c r="I2" s="11"/>
      <c r="J2" s="13"/>
      <c r="Z2" s="115" t="s">
        <v>10</v>
      </c>
      <c r="AA2" s="116" t="s">
        <v>11</v>
      </c>
      <c r="AB2" s="116" t="s">
        <v>12</v>
      </c>
      <c r="AC2" s="116"/>
      <c r="AD2" s="117"/>
    </row>
    <row r="3" spans="2:30" ht="18" customHeight="1">
      <c r="B3" s="14"/>
      <c r="C3" s="15"/>
      <c r="D3" s="15"/>
      <c r="E3" s="15"/>
      <c r="F3" s="15"/>
      <c r="G3" s="16" t="s">
        <v>125</v>
      </c>
      <c r="H3" s="15"/>
      <c r="I3" s="15"/>
      <c r="J3" s="17"/>
      <c r="Z3" s="115" t="s">
        <v>13</v>
      </c>
      <c r="AA3" s="116" t="s">
        <v>14</v>
      </c>
      <c r="AB3" s="116" t="s">
        <v>12</v>
      </c>
      <c r="AC3" s="116" t="s">
        <v>15</v>
      </c>
      <c r="AD3" s="117" t="s">
        <v>16</v>
      </c>
    </row>
    <row r="4" spans="2:30" ht="18" customHeight="1">
      <c r="B4" s="18"/>
      <c r="C4" s="19"/>
      <c r="D4" s="19"/>
      <c r="E4" s="19"/>
      <c r="F4" s="19"/>
      <c r="G4" s="20"/>
      <c r="H4" s="19"/>
      <c r="I4" s="19"/>
      <c r="J4" s="21"/>
      <c r="Z4" s="115" t="s">
        <v>17</v>
      </c>
      <c r="AA4" s="116" t="s">
        <v>18</v>
      </c>
      <c r="AB4" s="116" t="s">
        <v>12</v>
      </c>
      <c r="AC4" s="116"/>
      <c r="AD4" s="117"/>
    </row>
    <row r="5" spans="2:30" ht="18" customHeight="1" thickBot="1">
      <c r="B5" s="22"/>
      <c r="C5" s="24" t="s">
        <v>19</v>
      </c>
      <c r="D5" s="24"/>
      <c r="E5" s="24" t="s">
        <v>20</v>
      </c>
      <c r="F5" s="23"/>
      <c r="G5" s="23" t="s">
        <v>21</v>
      </c>
      <c r="H5" s="24"/>
      <c r="I5" s="23" t="s">
        <v>22</v>
      </c>
      <c r="J5" s="25" t="s">
        <v>126</v>
      </c>
      <c r="Z5" s="115" t="s">
        <v>23</v>
      </c>
      <c r="AA5" s="116" t="s">
        <v>14</v>
      </c>
      <c r="AB5" s="116" t="s">
        <v>12</v>
      </c>
      <c r="AC5" s="116" t="s">
        <v>15</v>
      </c>
      <c r="AD5" s="117" t="s">
        <v>16</v>
      </c>
    </row>
    <row r="6" spans="2:10" ht="18" customHeight="1" thickTop="1">
      <c r="B6" s="10"/>
      <c r="C6" s="11" t="s">
        <v>1</v>
      </c>
      <c r="D6" s="11" t="s">
        <v>127</v>
      </c>
      <c r="E6" s="11"/>
      <c r="F6" s="11"/>
      <c r="G6" s="11" t="s">
        <v>24</v>
      </c>
      <c r="H6" s="11">
        <v>306550</v>
      </c>
      <c r="I6" s="11"/>
      <c r="J6" s="13"/>
    </row>
    <row r="7" spans="2:10" ht="18" customHeight="1">
      <c r="B7" s="26"/>
      <c r="C7" s="27"/>
      <c r="D7" s="28" t="s">
        <v>128</v>
      </c>
      <c r="E7" s="28"/>
      <c r="F7" s="28"/>
      <c r="G7" s="28" t="s">
        <v>25</v>
      </c>
      <c r="H7" s="28"/>
      <c r="I7" s="28"/>
      <c r="J7" s="29"/>
    </row>
    <row r="8" spans="2:10" ht="18" customHeight="1">
      <c r="B8" s="14"/>
      <c r="C8" s="15" t="s">
        <v>0</v>
      </c>
      <c r="D8" s="15"/>
      <c r="E8" s="15"/>
      <c r="F8" s="15"/>
      <c r="G8" s="15" t="s">
        <v>24</v>
      </c>
      <c r="H8" s="15"/>
      <c r="I8" s="15"/>
      <c r="J8" s="17"/>
    </row>
    <row r="9" spans="2:10" ht="18" customHeight="1">
      <c r="B9" s="18"/>
      <c r="C9" s="20"/>
      <c r="D9" s="19"/>
      <c r="E9" s="19"/>
      <c r="F9" s="19"/>
      <c r="G9" s="28" t="s">
        <v>25</v>
      </c>
      <c r="H9" s="19"/>
      <c r="I9" s="19"/>
      <c r="J9" s="21"/>
    </row>
    <row r="10" spans="2:10" ht="18" customHeight="1">
      <c r="B10" s="14"/>
      <c r="C10" s="15" t="s">
        <v>26</v>
      </c>
      <c r="D10" s="15" t="s">
        <v>129</v>
      </c>
      <c r="E10" s="15"/>
      <c r="F10" s="15"/>
      <c r="G10" s="15" t="s">
        <v>24</v>
      </c>
      <c r="H10" s="15"/>
      <c r="I10" s="15"/>
      <c r="J10" s="17"/>
    </row>
    <row r="11" spans="2:10" ht="18" customHeight="1" thickBot="1">
      <c r="B11" s="30"/>
      <c r="C11" s="31"/>
      <c r="D11" s="31"/>
      <c r="E11" s="31"/>
      <c r="F11" s="31"/>
      <c r="G11" s="31" t="s">
        <v>25</v>
      </c>
      <c r="H11" s="31"/>
      <c r="I11" s="31"/>
      <c r="J11" s="32"/>
    </row>
    <row r="12" spans="2:10" ht="18" customHeight="1" thickTop="1">
      <c r="B12" s="81"/>
      <c r="C12" s="11"/>
      <c r="D12" s="11"/>
      <c r="E12" s="11"/>
      <c r="F12" s="100">
        <f>IF(B12&lt;&gt;0,ROUND($J$31/B12,0),0)</f>
        <v>0</v>
      </c>
      <c r="G12" s="12"/>
      <c r="H12" s="11"/>
      <c r="I12" s="11"/>
      <c r="J12" s="103">
        <f>IF(G12&lt;&gt;0,ROUND($J$31/G12,0),0)</f>
        <v>0</v>
      </c>
    </row>
    <row r="13" spans="2:10" ht="18" customHeight="1">
      <c r="B13" s="82"/>
      <c r="C13" s="28"/>
      <c r="D13" s="28"/>
      <c r="E13" s="28"/>
      <c r="F13" s="101">
        <f>IF(B13&lt;&gt;0,ROUND($J$31/B13,0),0)</f>
        <v>0</v>
      </c>
      <c r="G13" s="27"/>
      <c r="H13" s="28"/>
      <c r="I13" s="28"/>
      <c r="J13" s="104">
        <f>IF(G13&lt;&gt;0,ROUND($J$31/G13,0),0)</f>
        <v>0</v>
      </c>
    </row>
    <row r="14" spans="2:10" ht="18" customHeight="1" thickBot="1">
      <c r="B14" s="83"/>
      <c r="C14" s="31"/>
      <c r="D14" s="31"/>
      <c r="E14" s="31"/>
      <c r="F14" s="102">
        <f>IF(B14&lt;&gt;0,ROUND($J$31/B14,0),0)</f>
        <v>0</v>
      </c>
      <c r="G14" s="84"/>
      <c r="H14" s="31"/>
      <c r="I14" s="31"/>
      <c r="J14" s="105">
        <f>IF(G14&lt;&gt;0,ROUND($J$31/G14,0),0)</f>
        <v>0</v>
      </c>
    </row>
    <row r="15" spans="2:10" ht="18" customHeight="1" thickTop="1">
      <c r="B15" s="72" t="s">
        <v>27</v>
      </c>
      <c r="C15" s="34" t="s">
        <v>28</v>
      </c>
      <c r="D15" s="35" t="s">
        <v>29</v>
      </c>
      <c r="E15" s="35" t="s">
        <v>30</v>
      </c>
      <c r="F15" s="36" t="s">
        <v>31</v>
      </c>
      <c r="G15" s="72" t="s">
        <v>32</v>
      </c>
      <c r="H15" s="37" t="s">
        <v>33</v>
      </c>
      <c r="I15" s="38"/>
      <c r="J15" s="39"/>
    </row>
    <row r="16" spans="2:10" ht="18" customHeight="1">
      <c r="B16" s="40">
        <v>1</v>
      </c>
      <c r="C16" s="41" t="s">
        <v>34</v>
      </c>
      <c r="D16" s="135">
        <f>Prehlad!H85</f>
        <v>0</v>
      </c>
      <c r="E16" s="135">
        <f>Prehlad!I85</f>
        <v>0</v>
      </c>
      <c r="F16" s="136">
        <f>D16+E16</f>
        <v>0</v>
      </c>
      <c r="G16" s="40">
        <v>6</v>
      </c>
      <c r="H16" s="42" t="s">
        <v>130</v>
      </c>
      <c r="I16" s="77"/>
      <c r="J16" s="136">
        <v>0</v>
      </c>
    </row>
    <row r="17" spans="2:10" ht="18" customHeight="1">
      <c r="B17" s="43">
        <v>2</v>
      </c>
      <c r="C17" s="44" t="s">
        <v>35</v>
      </c>
      <c r="D17" s="137"/>
      <c r="E17" s="137"/>
      <c r="F17" s="136">
        <f>D17+E17</f>
        <v>0</v>
      </c>
      <c r="G17" s="43">
        <v>7</v>
      </c>
      <c r="H17" s="45" t="s">
        <v>131</v>
      </c>
      <c r="I17" s="15"/>
      <c r="J17" s="138">
        <v>0</v>
      </c>
    </row>
    <row r="18" spans="2:10" ht="18" customHeight="1">
      <c r="B18" s="43">
        <v>3</v>
      </c>
      <c r="C18" s="44" t="s">
        <v>36</v>
      </c>
      <c r="D18" s="137"/>
      <c r="E18" s="137"/>
      <c r="F18" s="136">
        <f>D18+E18</f>
        <v>0</v>
      </c>
      <c r="G18" s="43">
        <v>8</v>
      </c>
      <c r="H18" s="45" t="s">
        <v>132</v>
      </c>
      <c r="I18" s="15"/>
      <c r="J18" s="138">
        <v>0</v>
      </c>
    </row>
    <row r="19" spans="2:10" ht="18" customHeight="1" thickBot="1">
      <c r="B19" s="43">
        <v>4</v>
      </c>
      <c r="C19" s="44" t="s">
        <v>37</v>
      </c>
      <c r="D19" s="137"/>
      <c r="E19" s="137"/>
      <c r="F19" s="139">
        <f>D19+E19</f>
        <v>0</v>
      </c>
      <c r="G19" s="43">
        <v>9</v>
      </c>
      <c r="H19" s="45" t="s">
        <v>2</v>
      </c>
      <c r="I19" s="15"/>
      <c r="J19" s="138">
        <v>0</v>
      </c>
    </row>
    <row r="20" spans="2:10" ht="18" customHeight="1" thickBot="1">
      <c r="B20" s="46">
        <v>5</v>
      </c>
      <c r="C20" s="47" t="s">
        <v>38</v>
      </c>
      <c r="D20" s="140">
        <f>SUM(D16:D19)</f>
        <v>0</v>
      </c>
      <c r="E20" s="141">
        <f>SUM(E16:E19)</f>
        <v>0</v>
      </c>
      <c r="F20" s="142">
        <f>SUM(F16:F19)</f>
        <v>0</v>
      </c>
      <c r="G20" s="48">
        <v>10</v>
      </c>
      <c r="I20" s="76" t="s">
        <v>39</v>
      </c>
      <c r="J20" s="142">
        <f>SUM(J16:J19)</f>
        <v>0</v>
      </c>
    </row>
    <row r="21" spans="2:10" ht="18" customHeight="1" thickTop="1">
      <c r="B21" s="72" t="s">
        <v>40</v>
      </c>
      <c r="C21" s="71"/>
      <c r="D21" s="38" t="s">
        <v>41</v>
      </c>
      <c r="E21" s="38"/>
      <c r="F21" s="39"/>
      <c r="G21" s="72" t="s">
        <v>42</v>
      </c>
      <c r="H21" s="37" t="s">
        <v>43</v>
      </c>
      <c r="I21" s="38"/>
      <c r="J21" s="39"/>
    </row>
    <row r="22" spans="2:10" ht="18" customHeight="1">
      <c r="B22" s="40">
        <v>11</v>
      </c>
      <c r="C22" s="42" t="s">
        <v>133</v>
      </c>
      <c r="D22" s="78" t="s">
        <v>2</v>
      </c>
      <c r="E22" s="80">
        <v>0</v>
      </c>
      <c r="F22" s="136">
        <v>0</v>
      </c>
      <c r="G22" s="43">
        <v>16</v>
      </c>
      <c r="H22" s="45" t="s">
        <v>44</v>
      </c>
      <c r="I22" s="49"/>
      <c r="J22" s="138">
        <v>0</v>
      </c>
    </row>
    <row r="23" spans="2:10" ht="18" customHeight="1">
      <c r="B23" s="43">
        <v>12</v>
      </c>
      <c r="C23" s="45" t="s">
        <v>134</v>
      </c>
      <c r="D23" s="79"/>
      <c r="E23" s="50">
        <v>0</v>
      </c>
      <c r="F23" s="138">
        <v>0</v>
      </c>
      <c r="G23" s="43">
        <v>17</v>
      </c>
      <c r="H23" s="45" t="s">
        <v>136</v>
      </c>
      <c r="I23" s="49"/>
      <c r="J23" s="138">
        <v>0</v>
      </c>
    </row>
    <row r="24" spans="2:10" ht="18" customHeight="1">
      <c r="B24" s="43">
        <v>13</v>
      </c>
      <c r="C24" s="45" t="s">
        <v>135</v>
      </c>
      <c r="D24" s="79"/>
      <c r="E24" s="50">
        <v>0</v>
      </c>
      <c r="F24" s="138">
        <v>0</v>
      </c>
      <c r="G24" s="43">
        <v>18</v>
      </c>
      <c r="H24" s="45" t="s">
        <v>137</v>
      </c>
      <c r="I24" s="49"/>
      <c r="J24" s="138">
        <v>0</v>
      </c>
    </row>
    <row r="25" spans="2:10" ht="18" customHeight="1" thickBot="1">
      <c r="B25" s="43">
        <v>14</v>
      </c>
      <c r="C25" s="45" t="s">
        <v>2</v>
      </c>
      <c r="D25" s="79"/>
      <c r="E25" s="50">
        <v>0</v>
      </c>
      <c r="F25" s="138">
        <v>0</v>
      </c>
      <c r="G25" s="43">
        <v>19</v>
      </c>
      <c r="H25" s="45" t="s">
        <v>2</v>
      </c>
      <c r="I25" s="49"/>
      <c r="J25" s="138">
        <v>0</v>
      </c>
    </row>
    <row r="26" spans="2:10" ht="18" customHeight="1" thickBot="1">
      <c r="B26" s="46">
        <v>15</v>
      </c>
      <c r="C26" s="51"/>
      <c r="D26" s="52"/>
      <c r="E26" s="52" t="s">
        <v>45</v>
      </c>
      <c r="F26" s="142">
        <f>SUM(F22:F25)</f>
        <v>0</v>
      </c>
      <c r="G26" s="46">
        <v>20</v>
      </c>
      <c r="H26" s="51"/>
      <c r="I26" s="52" t="s">
        <v>46</v>
      </c>
      <c r="J26" s="142">
        <f>SUM(J22:J25)</f>
        <v>0</v>
      </c>
    </row>
    <row r="27" spans="2:10" ht="18" customHeight="1" thickTop="1">
      <c r="B27" s="53"/>
      <c r="C27" s="54" t="s">
        <v>47</v>
      </c>
      <c r="D27" s="55"/>
      <c r="E27" s="56" t="s">
        <v>48</v>
      </c>
      <c r="F27" s="57"/>
      <c r="G27" s="72" t="s">
        <v>49</v>
      </c>
      <c r="H27" s="37" t="s">
        <v>50</v>
      </c>
      <c r="I27" s="38"/>
      <c r="J27" s="39"/>
    </row>
    <row r="28" spans="2:10" ht="18" customHeight="1">
      <c r="B28" s="58"/>
      <c r="C28" s="59"/>
      <c r="D28" s="60"/>
      <c r="E28" s="61"/>
      <c r="F28" s="57"/>
      <c r="G28" s="40">
        <v>21</v>
      </c>
      <c r="H28" s="42"/>
      <c r="I28" s="62" t="s">
        <v>51</v>
      </c>
      <c r="J28" s="136">
        <f>ROUND(F20,2)+J20+F26+J26</f>
        <v>0</v>
      </c>
    </row>
    <row r="29" spans="2:10" ht="18" customHeight="1">
      <c r="B29" s="58"/>
      <c r="C29" s="60" t="s">
        <v>52</v>
      </c>
      <c r="D29" s="60"/>
      <c r="E29" s="63"/>
      <c r="F29" s="57"/>
      <c r="G29" s="43">
        <v>22</v>
      </c>
      <c r="H29" s="45" t="s">
        <v>138</v>
      </c>
      <c r="I29" s="143">
        <f>J28-I30</f>
        <v>0</v>
      </c>
      <c r="J29" s="138">
        <f>ROUND((I29*20)/100,2)</f>
        <v>0</v>
      </c>
    </row>
    <row r="30" spans="2:10" ht="18" customHeight="1" thickBot="1">
      <c r="B30" s="14"/>
      <c r="C30" s="15" t="s">
        <v>53</v>
      </c>
      <c r="D30" s="15"/>
      <c r="E30" s="63"/>
      <c r="F30" s="57"/>
      <c r="G30" s="43">
        <v>23</v>
      </c>
      <c r="H30" s="45" t="s">
        <v>139</v>
      </c>
      <c r="I30" s="143">
        <f>SUMIF(Prehlad!O11:O9999,0,Prehlad!J11:J9999)</f>
        <v>0</v>
      </c>
      <c r="J30" s="138">
        <f>ROUND((I30*0)/100,1)</f>
        <v>0</v>
      </c>
    </row>
    <row r="31" spans="2:10" ht="18" customHeight="1" thickBot="1">
      <c r="B31" s="58"/>
      <c r="C31" s="60"/>
      <c r="D31" s="60"/>
      <c r="E31" s="63"/>
      <c r="F31" s="57"/>
      <c r="G31" s="46">
        <v>24</v>
      </c>
      <c r="H31" s="51"/>
      <c r="I31" s="52" t="s">
        <v>54</v>
      </c>
      <c r="J31" s="142">
        <f>SUM(J28:J30)</f>
        <v>0</v>
      </c>
    </row>
    <row r="32" spans="2:10" ht="18" customHeight="1" thickBot="1" thickTop="1">
      <c r="B32" s="53"/>
      <c r="C32" s="60"/>
      <c r="D32" s="57"/>
      <c r="E32" s="64"/>
      <c r="F32" s="57"/>
      <c r="G32" s="73" t="s">
        <v>55</v>
      </c>
      <c r="H32" s="74" t="s">
        <v>140</v>
      </c>
      <c r="I32" s="33"/>
      <c r="J32" s="75">
        <v>0</v>
      </c>
    </row>
    <row r="33" spans="2:10" ht="18" customHeight="1" thickTop="1">
      <c r="B33" s="65"/>
      <c r="C33" s="66"/>
      <c r="D33" s="54" t="s">
        <v>56</v>
      </c>
      <c r="E33" s="66"/>
      <c r="F33" s="66"/>
      <c r="G33" s="66"/>
      <c r="H33" s="66" t="s">
        <v>57</v>
      </c>
      <c r="I33" s="66"/>
      <c r="J33" s="67"/>
    </row>
    <row r="34" spans="2:10" ht="18" customHeight="1">
      <c r="B34" s="58"/>
      <c r="C34" s="59"/>
      <c r="D34" s="60"/>
      <c r="E34" s="60"/>
      <c r="F34" s="59"/>
      <c r="G34" s="60"/>
      <c r="H34" s="60"/>
      <c r="I34" s="60"/>
      <c r="J34" s="68"/>
    </row>
    <row r="35" spans="2:10" ht="18" customHeight="1">
      <c r="B35" s="58"/>
      <c r="C35" s="60" t="s">
        <v>52</v>
      </c>
      <c r="D35" s="60"/>
      <c r="E35" s="60"/>
      <c r="F35" s="59"/>
      <c r="G35" s="60" t="s">
        <v>52</v>
      </c>
      <c r="H35" s="60"/>
      <c r="I35" s="60"/>
      <c r="J35" s="68"/>
    </row>
    <row r="36" spans="2:10" ht="18" customHeight="1">
      <c r="B36" s="14"/>
      <c r="C36" s="15" t="s">
        <v>53</v>
      </c>
      <c r="D36" s="15"/>
      <c r="E36" s="15"/>
      <c r="F36" s="16"/>
      <c r="G36" s="15" t="s">
        <v>53</v>
      </c>
      <c r="H36" s="15"/>
      <c r="I36" s="15"/>
      <c r="J36" s="17"/>
    </row>
    <row r="37" spans="2:10" ht="18" customHeight="1">
      <c r="B37" s="58"/>
      <c r="C37" s="60" t="s">
        <v>48</v>
      </c>
      <c r="D37" s="60"/>
      <c r="E37" s="60"/>
      <c r="F37" s="59"/>
      <c r="G37" s="60" t="s">
        <v>48</v>
      </c>
      <c r="H37" s="60"/>
      <c r="I37" s="60"/>
      <c r="J37" s="68"/>
    </row>
    <row r="38" spans="2:10" ht="18" customHeight="1">
      <c r="B38" s="58"/>
      <c r="C38" s="60"/>
      <c r="D38" s="60"/>
      <c r="E38" s="60"/>
      <c r="F38" s="60"/>
      <c r="G38" s="60"/>
      <c r="H38" s="60"/>
      <c r="I38" s="60"/>
      <c r="J38" s="68"/>
    </row>
    <row r="39" spans="2:10" ht="18" customHeight="1">
      <c r="B39" s="58"/>
      <c r="C39" s="60"/>
      <c r="D39" s="60"/>
      <c r="E39" s="60"/>
      <c r="F39" s="60"/>
      <c r="G39" s="60"/>
      <c r="H39" s="60"/>
      <c r="I39" s="60"/>
      <c r="J39" s="68"/>
    </row>
    <row r="40" spans="2:10" ht="18" customHeight="1">
      <c r="B40" s="58"/>
      <c r="C40" s="60"/>
      <c r="D40" s="60"/>
      <c r="E40" s="60"/>
      <c r="F40" s="60"/>
      <c r="G40" s="60"/>
      <c r="H40" s="60"/>
      <c r="I40" s="60"/>
      <c r="J40" s="68"/>
    </row>
    <row r="41" spans="2:10" ht="18" customHeight="1" thickBot="1">
      <c r="B41" s="30"/>
      <c r="C41" s="31"/>
      <c r="D41" s="31"/>
      <c r="E41" s="31"/>
      <c r="F41" s="31"/>
      <c r="G41" s="31"/>
      <c r="H41" s="31"/>
      <c r="I41" s="31"/>
      <c r="J41" s="32"/>
    </row>
    <row r="42" ht="14.25" customHeight="1" thickTop="1"/>
    <row r="43" ht="2.25" customHeight="1"/>
  </sheetData>
  <sheetProtection/>
  <printOptions horizontalCentered="1" verticalCentered="1"/>
  <pageMargins left="0.24" right="0.27" top="0.35433070866141736" bottom="0.4330708661417323" header="0.31496062992125984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1"/>
  <sheetViews>
    <sheetView showGridLines="0" zoomScalePageLayoutView="0" workbookViewId="0" topLeftCell="A1">
      <selection activeCell="G1" sqref="G1:G16384"/>
    </sheetView>
  </sheetViews>
  <sheetFormatPr defaultColWidth="9.140625" defaultRowHeight="12.75"/>
  <cols>
    <col min="1" max="1" width="42.28125" style="1" customWidth="1"/>
    <col min="2" max="2" width="11.8515625" style="6" customWidth="1"/>
    <col min="3" max="3" width="11.421875" style="6" customWidth="1"/>
    <col min="4" max="4" width="11.57421875" style="6" customWidth="1"/>
    <col min="5" max="5" width="12.140625" style="7" customWidth="1"/>
    <col min="6" max="6" width="8.57421875" style="5" customWidth="1"/>
    <col min="7" max="7" width="0" style="5" hidden="1" customWidth="1"/>
    <col min="8" max="23" width="9.140625" style="1" customWidth="1"/>
    <col min="24" max="25" width="5.7109375" style="1" customWidth="1"/>
    <col min="26" max="26" width="6.57421875" style="1" customWidth="1"/>
    <col min="27" max="27" width="24.2812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1:30" ht="9.75">
      <c r="A1" s="9" t="s">
        <v>115</v>
      </c>
      <c r="C1" s="1"/>
      <c r="E1" s="9" t="s">
        <v>116</v>
      </c>
      <c r="F1" s="1"/>
      <c r="G1" s="1"/>
      <c r="Z1" s="115" t="s">
        <v>4</v>
      </c>
      <c r="AA1" s="115" t="s">
        <v>5</v>
      </c>
      <c r="AB1" s="115" t="s">
        <v>6</v>
      </c>
      <c r="AC1" s="115" t="s">
        <v>7</v>
      </c>
      <c r="AD1" s="115" t="s">
        <v>8</v>
      </c>
    </row>
    <row r="2" spans="1:30" ht="9.75">
      <c r="A2" s="9" t="s">
        <v>117</v>
      </c>
      <c r="C2" s="1"/>
      <c r="E2" s="9" t="s">
        <v>118</v>
      </c>
      <c r="F2" s="1"/>
      <c r="G2" s="1"/>
      <c r="Z2" s="115" t="s">
        <v>10</v>
      </c>
      <c r="AA2" s="116" t="s">
        <v>62</v>
      </c>
      <c r="AB2" s="116" t="s">
        <v>12</v>
      </c>
      <c r="AC2" s="116"/>
      <c r="AD2" s="117"/>
    </row>
    <row r="3" spans="1:30" ht="9.75">
      <c r="A3" s="9" t="s">
        <v>63</v>
      </c>
      <c r="C3" s="1"/>
      <c r="E3" s="9" t="s">
        <v>119</v>
      </c>
      <c r="F3" s="1"/>
      <c r="G3" s="1"/>
      <c r="Z3" s="115" t="s">
        <v>13</v>
      </c>
      <c r="AA3" s="116" t="s">
        <v>65</v>
      </c>
      <c r="AB3" s="116" t="s">
        <v>12</v>
      </c>
      <c r="AC3" s="116" t="s">
        <v>15</v>
      </c>
      <c r="AD3" s="117" t="s">
        <v>16</v>
      </c>
    </row>
    <row r="4" spans="2:30" ht="9.75">
      <c r="B4" s="1"/>
      <c r="C4" s="1"/>
      <c r="D4" s="1"/>
      <c r="E4" s="1"/>
      <c r="F4" s="1"/>
      <c r="G4" s="1"/>
      <c r="Z4" s="115" t="s">
        <v>17</v>
      </c>
      <c r="AA4" s="116" t="s">
        <v>66</v>
      </c>
      <c r="AB4" s="116" t="s">
        <v>12</v>
      </c>
      <c r="AC4" s="116"/>
      <c r="AD4" s="117"/>
    </row>
    <row r="5" spans="1:30" ht="9.75">
      <c r="A5" s="9" t="s">
        <v>120</v>
      </c>
      <c r="B5" s="1"/>
      <c r="C5" s="1"/>
      <c r="D5" s="1"/>
      <c r="E5" s="1"/>
      <c r="F5" s="1"/>
      <c r="G5" s="1"/>
      <c r="Z5" s="115" t="s">
        <v>23</v>
      </c>
      <c r="AA5" s="116" t="s">
        <v>65</v>
      </c>
      <c r="AB5" s="116" t="s">
        <v>12</v>
      </c>
      <c r="AC5" s="116" t="s">
        <v>15</v>
      </c>
      <c r="AD5" s="117" t="s">
        <v>16</v>
      </c>
    </row>
    <row r="6" spans="1:7" ht="9.75">
      <c r="A6" s="9"/>
      <c r="B6" s="1"/>
      <c r="C6" s="1"/>
      <c r="D6" s="1"/>
      <c r="E6" s="1"/>
      <c r="F6" s="1"/>
      <c r="G6" s="1"/>
    </row>
    <row r="7" spans="1:7" ht="9.75">
      <c r="A7" s="9"/>
      <c r="B7" s="1"/>
      <c r="C7" s="1"/>
      <c r="D7" s="1"/>
      <c r="E7" s="1"/>
      <c r="F7" s="1"/>
      <c r="G7" s="1"/>
    </row>
    <row r="8" spans="1:7" ht="13.5">
      <c r="A8" s="1" t="s">
        <v>121</v>
      </c>
      <c r="B8" s="4" t="str">
        <f>CONCATENATE(AA2," ",AB2," ",AC2," ",AD2)</f>
        <v>Rekapitulácia rozpočtu v EUR  </v>
      </c>
      <c r="G8" s="1"/>
    </row>
    <row r="9" spans="1:7" ht="9.75">
      <c r="A9" s="125" t="s">
        <v>71</v>
      </c>
      <c r="B9" s="125" t="s">
        <v>29</v>
      </c>
      <c r="C9" s="125" t="s">
        <v>72</v>
      </c>
      <c r="D9" s="125" t="s">
        <v>73</v>
      </c>
      <c r="E9" s="132" t="s">
        <v>74</v>
      </c>
      <c r="F9" s="132" t="s">
        <v>75</v>
      </c>
      <c r="G9" s="1"/>
    </row>
    <row r="10" spans="1:7" ht="9.75">
      <c r="A10" s="129"/>
      <c r="B10" s="129"/>
      <c r="C10" s="129" t="s">
        <v>76</v>
      </c>
      <c r="D10" s="129"/>
      <c r="E10" s="129" t="s">
        <v>73</v>
      </c>
      <c r="F10" s="129" t="s">
        <v>73</v>
      </c>
      <c r="G10" s="91" t="s">
        <v>77</v>
      </c>
    </row>
    <row r="12" spans="1:7" ht="9.75">
      <c r="A12" s="1" t="s">
        <v>142</v>
      </c>
      <c r="B12" s="6">
        <f>Prehlad!H36</f>
        <v>0</v>
      </c>
      <c r="C12" s="6">
        <f>Prehlad!I36</f>
        <v>0</v>
      </c>
      <c r="D12" s="6">
        <f>Prehlad!J36</f>
        <v>0</v>
      </c>
      <c r="E12" s="7">
        <f>Prehlad!L36</f>
        <v>576.985</v>
      </c>
      <c r="F12" s="5">
        <f>Prehlad!N36</f>
        <v>2.469</v>
      </c>
      <c r="G12" s="5">
        <f>Prehlad!W36</f>
        <v>2376.6850000000004</v>
      </c>
    </row>
    <row r="13" spans="1:7" ht="9.75">
      <c r="A13" s="1" t="s">
        <v>202</v>
      </c>
      <c r="B13" s="6">
        <f>Prehlad!H43</f>
        <v>0</v>
      </c>
      <c r="C13" s="6">
        <f>Prehlad!I43</f>
        <v>0</v>
      </c>
      <c r="D13" s="6">
        <f>Prehlad!J43</f>
        <v>0</v>
      </c>
      <c r="E13" s="7">
        <f>Prehlad!L43</f>
        <v>1.2842900000000002</v>
      </c>
      <c r="F13" s="5">
        <f>Prehlad!N43</f>
        <v>0</v>
      </c>
      <c r="G13" s="5">
        <f>Prehlad!W43</f>
        <v>290.93100000000004</v>
      </c>
    </row>
    <row r="14" spans="1:7" ht="9.75">
      <c r="A14" s="1" t="s">
        <v>212</v>
      </c>
      <c r="B14" s="6">
        <f>Prehlad!H47</f>
        <v>0</v>
      </c>
      <c r="C14" s="6">
        <f>Prehlad!I47</f>
        <v>0</v>
      </c>
      <c r="D14" s="6">
        <f>Prehlad!J47</f>
        <v>0</v>
      </c>
      <c r="E14" s="7">
        <f>Prehlad!L47</f>
        <v>1.5126160000000002</v>
      </c>
      <c r="F14" s="5">
        <f>Prehlad!N47</f>
        <v>0</v>
      </c>
      <c r="G14" s="5">
        <f>Prehlad!W47</f>
        <v>0.97</v>
      </c>
    </row>
    <row r="15" spans="1:7" ht="9.75">
      <c r="A15" s="1" t="s">
        <v>218</v>
      </c>
      <c r="B15" s="6">
        <f>Prehlad!H51</f>
        <v>0</v>
      </c>
      <c r="C15" s="6">
        <f>Prehlad!I51</f>
        <v>0</v>
      </c>
      <c r="D15" s="6">
        <f>Prehlad!J51</f>
        <v>0</v>
      </c>
      <c r="E15" s="7">
        <f>Prehlad!L51</f>
        <v>0.06768</v>
      </c>
      <c r="F15" s="5">
        <f>Prehlad!N51</f>
        <v>0</v>
      </c>
      <c r="G15" s="5">
        <f>Prehlad!W51</f>
        <v>0.808</v>
      </c>
    </row>
    <row r="16" spans="1:7" ht="9.75">
      <c r="A16" s="1" t="s">
        <v>224</v>
      </c>
      <c r="B16" s="6">
        <f>Prehlad!H62</f>
        <v>0</v>
      </c>
      <c r="C16" s="6">
        <f>Prehlad!I62</f>
        <v>0</v>
      </c>
      <c r="D16" s="6">
        <f>Prehlad!J62</f>
        <v>0</v>
      </c>
      <c r="E16" s="7">
        <f>Prehlad!L62</f>
        <v>19.57052</v>
      </c>
      <c r="F16" s="5">
        <f>Prehlad!N62</f>
        <v>0</v>
      </c>
      <c r="G16" s="5">
        <f>Prehlad!W62</f>
        <v>646.966</v>
      </c>
    </row>
    <row r="17" spans="1:7" ht="9.75">
      <c r="A17" s="1" t="s">
        <v>249</v>
      </c>
      <c r="B17" s="6">
        <f>Prehlad!H83</f>
        <v>0</v>
      </c>
      <c r="C17" s="6">
        <f>Prehlad!I83</f>
        <v>0</v>
      </c>
      <c r="D17" s="6">
        <f>Prehlad!J83</f>
        <v>0</v>
      </c>
      <c r="E17" s="7">
        <f>Prehlad!L83</f>
        <v>6.513376000000002</v>
      </c>
      <c r="F17" s="5">
        <f>Prehlad!N83</f>
        <v>0</v>
      </c>
      <c r="G17" s="5">
        <f>Prehlad!W83</f>
        <v>69.048</v>
      </c>
    </row>
    <row r="18" spans="1:7" ht="9.75">
      <c r="A18" s="1" t="s">
        <v>291</v>
      </c>
      <c r="B18" s="6">
        <f>Prehlad!H85</f>
        <v>0</v>
      </c>
      <c r="C18" s="6">
        <f>Prehlad!I85</f>
        <v>0</v>
      </c>
      <c r="D18" s="6">
        <f>Prehlad!J85</f>
        <v>0</v>
      </c>
      <c r="E18" s="7">
        <f>Prehlad!L85</f>
        <v>605.933482</v>
      </c>
      <c r="F18" s="5">
        <f>Prehlad!N85</f>
        <v>2.469</v>
      </c>
      <c r="G18" s="5">
        <f>Prehlad!W85</f>
        <v>3385.4080000000004</v>
      </c>
    </row>
    <row r="21" spans="1:7" ht="9.75">
      <c r="A21" s="1" t="s">
        <v>292</v>
      </c>
      <c r="B21" s="6">
        <f>Prehlad!H87</f>
        <v>0</v>
      </c>
      <c r="C21" s="6">
        <f>Prehlad!I87</f>
        <v>0</v>
      </c>
      <c r="D21" s="6">
        <f>Prehlad!J87</f>
        <v>0</v>
      </c>
      <c r="E21" s="7">
        <f>Prehlad!L87</f>
        <v>605.933482</v>
      </c>
      <c r="F21" s="5">
        <f>Prehlad!N87</f>
        <v>2.469</v>
      </c>
      <c r="G21" s="5">
        <f>Prehlad!W87</f>
        <v>3385.4080000000004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87"/>
  <sheetViews>
    <sheetView showGridLines="0" tabSelected="1" zoomScalePageLayoutView="0" workbookViewId="0" topLeftCell="A64">
      <selection activeCell="G84" sqref="G84"/>
    </sheetView>
  </sheetViews>
  <sheetFormatPr defaultColWidth="9.140625" defaultRowHeight="12.75"/>
  <cols>
    <col min="1" max="1" width="6.7109375" style="106" customWidth="1"/>
    <col min="2" max="2" width="3.7109375" style="107" customWidth="1"/>
    <col min="3" max="3" width="13.00390625" style="108" customWidth="1"/>
    <col min="4" max="4" width="35.7109375" style="134" customWidth="1"/>
    <col min="5" max="5" width="10.7109375" style="110" customWidth="1"/>
    <col min="6" max="6" width="5.28125" style="109" customWidth="1"/>
    <col min="7" max="7" width="8.7109375" style="111" customWidth="1"/>
    <col min="8" max="9" width="9.7109375" style="111" hidden="1" customWidth="1"/>
    <col min="10" max="10" width="9.7109375" style="111" customWidth="1"/>
    <col min="11" max="11" width="7.421875" style="112" hidden="1" customWidth="1"/>
    <col min="12" max="12" width="8.28125" style="112" hidden="1" customWidth="1"/>
    <col min="13" max="13" width="9.140625" style="110" hidden="1" customWidth="1"/>
    <col min="14" max="14" width="7.00390625" style="110" hidden="1" customWidth="1"/>
    <col min="15" max="15" width="3.57421875" style="109" customWidth="1"/>
    <col min="16" max="16" width="12.7109375" style="109" hidden="1" customWidth="1"/>
    <col min="17" max="19" width="13.28125" style="110" hidden="1" customWidth="1"/>
    <col min="20" max="20" width="10.57421875" style="113" hidden="1" customWidth="1"/>
    <col min="21" max="21" width="10.28125" style="113" hidden="1" customWidth="1"/>
    <col min="22" max="22" width="5.7109375" style="113" hidden="1" customWidth="1"/>
    <col min="23" max="23" width="0" style="114" hidden="1" customWidth="1"/>
    <col min="24" max="25" width="5.7109375" style="109" customWidth="1"/>
    <col min="26" max="26" width="7.57421875" style="109" customWidth="1"/>
    <col min="27" max="27" width="24.8515625" style="109" customWidth="1"/>
    <col min="28" max="28" width="4.28125" style="109" customWidth="1"/>
    <col min="29" max="29" width="8.28125" style="109" customWidth="1"/>
    <col min="30" max="30" width="8.7109375" style="109" customWidth="1"/>
    <col min="31" max="34" width="9.140625" style="109" customWidth="1"/>
    <col min="35" max="16384" width="9.140625" style="1" customWidth="1"/>
  </cols>
  <sheetData>
    <row r="1" spans="1:34" ht="9.75">
      <c r="A1" s="9" t="s">
        <v>115</v>
      </c>
      <c r="B1" s="1"/>
      <c r="C1" s="1"/>
      <c r="D1" s="1"/>
      <c r="E1" s="9" t="s">
        <v>116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15" t="s">
        <v>4</v>
      </c>
      <c r="AA1" s="144" t="s">
        <v>5</v>
      </c>
      <c r="AB1" s="115" t="s">
        <v>6</v>
      </c>
      <c r="AC1" s="115" t="s">
        <v>7</v>
      </c>
      <c r="AD1" s="115" t="s">
        <v>8</v>
      </c>
      <c r="AE1" s="1"/>
      <c r="AF1" s="1"/>
      <c r="AG1" s="1"/>
      <c r="AH1" s="1"/>
    </row>
    <row r="2" spans="1:34" ht="9.75">
      <c r="A2" s="9" t="s">
        <v>117</v>
      </c>
      <c r="B2" s="1"/>
      <c r="C2" s="1"/>
      <c r="D2" s="1"/>
      <c r="E2" s="9" t="s">
        <v>118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15" t="s">
        <v>10</v>
      </c>
      <c r="AA2" s="116" t="s">
        <v>78</v>
      </c>
      <c r="AB2" s="116" t="s">
        <v>12</v>
      </c>
      <c r="AC2" s="116"/>
      <c r="AD2" s="117"/>
      <c r="AE2" s="1"/>
      <c r="AF2" s="1"/>
      <c r="AG2" s="1"/>
      <c r="AH2" s="1"/>
    </row>
    <row r="3" spans="1:34" ht="9.75">
      <c r="A3" s="9" t="s">
        <v>63</v>
      </c>
      <c r="B3" s="1"/>
      <c r="C3" s="1"/>
      <c r="D3" s="1"/>
      <c r="E3" s="9" t="s">
        <v>119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15" t="s">
        <v>13</v>
      </c>
      <c r="AA3" s="116" t="s">
        <v>79</v>
      </c>
      <c r="AB3" s="116" t="s">
        <v>12</v>
      </c>
      <c r="AC3" s="116" t="s">
        <v>15</v>
      </c>
      <c r="AD3" s="117" t="s">
        <v>16</v>
      </c>
      <c r="AE3" s="1"/>
      <c r="AF3" s="1"/>
      <c r="AG3" s="1"/>
      <c r="AH3" s="1"/>
    </row>
    <row r="4" spans="1:34" ht="9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15" t="s">
        <v>17</v>
      </c>
      <c r="AA4" s="116" t="s">
        <v>80</v>
      </c>
      <c r="AB4" s="116" t="s">
        <v>12</v>
      </c>
      <c r="AC4" s="116"/>
      <c r="AD4" s="117"/>
      <c r="AE4" s="1"/>
      <c r="AF4" s="1"/>
      <c r="AG4" s="1"/>
      <c r="AH4" s="1"/>
    </row>
    <row r="5" spans="1:34" ht="9.75">
      <c r="A5" s="9" t="s">
        <v>120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15" t="s">
        <v>23</v>
      </c>
      <c r="AA5" s="116" t="s">
        <v>79</v>
      </c>
      <c r="AB5" s="116" t="s">
        <v>12</v>
      </c>
      <c r="AC5" s="116" t="s">
        <v>15</v>
      </c>
      <c r="AD5" s="117" t="s">
        <v>16</v>
      </c>
      <c r="AE5" s="1"/>
      <c r="AF5" s="1"/>
      <c r="AG5" s="1"/>
      <c r="AH5" s="1"/>
    </row>
    <row r="6" spans="1:34" ht="9.75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9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121</v>
      </c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0.5" thickTop="1">
      <c r="A9" s="125" t="s">
        <v>81</v>
      </c>
      <c r="B9" s="125" t="s">
        <v>82</v>
      </c>
      <c r="C9" s="125" t="s">
        <v>83</v>
      </c>
      <c r="D9" s="125" t="s">
        <v>84</v>
      </c>
      <c r="E9" s="125" t="s">
        <v>85</v>
      </c>
      <c r="F9" s="125" t="s">
        <v>86</v>
      </c>
      <c r="G9" s="125" t="s">
        <v>87</v>
      </c>
      <c r="H9" s="125" t="s">
        <v>29</v>
      </c>
      <c r="I9" s="125" t="s">
        <v>72</v>
      </c>
      <c r="J9" s="125" t="s">
        <v>73</v>
      </c>
      <c r="K9" s="126" t="s">
        <v>74</v>
      </c>
      <c r="L9" s="127"/>
      <c r="M9" s="128" t="s">
        <v>75</v>
      </c>
      <c r="N9" s="127"/>
      <c r="O9" s="125" t="s">
        <v>3</v>
      </c>
      <c r="P9" s="123" t="s">
        <v>88</v>
      </c>
      <c r="Q9" s="85" t="s">
        <v>85</v>
      </c>
      <c r="R9" s="85" t="s">
        <v>85</v>
      </c>
      <c r="S9" s="86" t="s">
        <v>85</v>
      </c>
      <c r="T9" s="90" t="s">
        <v>89</v>
      </c>
      <c r="U9" s="90" t="s">
        <v>90</v>
      </c>
      <c r="V9" s="90" t="s">
        <v>91</v>
      </c>
      <c r="W9" s="91" t="s">
        <v>77</v>
      </c>
      <c r="X9" s="91" t="s">
        <v>92</v>
      </c>
      <c r="Y9" s="91" t="s">
        <v>93</v>
      </c>
      <c r="Z9" s="133" t="s">
        <v>94</v>
      </c>
      <c r="AA9" s="133" t="s">
        <v>95</v>
      </c>
      <c r="AB9" s="1" t="s">
        <v>91</v>
      </c>
      <c r="AC9" s="1"/>
      <c r="AD9" s="1"/>
      <c r="AE9" s="1"/>
      <c r="AF9" s="1"/>
      <c r="AG9" s="1"/>
      <c r="AH9" s="1"/>
    </row>
    <row r="10" spans="1:34" ht="10.5" thickBot="1">
      <c r="A10" s="129" t="s">
        <v>96</v>
      </c>
      <c r="B10" s="129" t="s">
        <v>97</v>
      </c>
      <c r="C10" s="130"/>
      <c r="D10" s="129" t="s">
        <v>98</v>
      </c>
      <c r="E10" s="129" t="s">
        <v>99</v>
      </c>
      <c r="F10" s="129" t="s">
        <v>100</v>
      </c>
      <c r="G10" s="129" t="s">
        <v>101</v>
      </c>
      <c r="H10" s="129" t="s">
        <v>102</v>
      </c>
      <c r="I10" s="129" t="s">
        <v>76</v>
      </c>
      <c r="J10" s="129"/>
      <c r="K10" s="129" t="s">
        <v>87</v>
      </c>
      <c r="L10" s="129" t="s">
        <v>73</v>
      </c>
      <c r="M10" s="131" t="s">
        <v>87</v>
      </c>
      <c r="N10" s="129" t="s">
        <v>73</v>
      </c>
      <c r="O10" s="129" t="s">
        <v>103</v>
      </c>
      <c r="P10" s="124"/>
      <c r="Q10" s="87" t="s">
        <v>104</v>
      </c>
      <c r="R10" s="87" t="s">
        <v>105</v>
      </c>
      <c r="S10" s="88" t="s">
        <v>106</v>
      </c>
      <c r="T10" s="90" t="s">
        <v>107</v>
      </c>
      <c r="U10" s="90" t="s">
        <v>108</v>
      </c>
      <c r="V10" s="90" t="s">
        <v>109</v>
      </c>
      <c r="W10" s="91"/>
      <c r="X10" s="1"/>
      <c r="Y10" s="1"/>
      <c r="Z10" s="133" t="s">
        <v>110</v>
      </c>
      <c r="AA10" s="133" t="s">
        <v>96</v>
      </c>
      <c r="AB10" s="1" t="s">
        <v>122</v>
      </c>
      <c r="AC10" s="1"/>
      <c r="AD10" s="1"/>
      <c r="AE10" s="1"/>
      <c r="AF10" s="1"/>
      <c r="AG10" s="1"/>
      <c r="AH10" s="1"/>
    </row>
    <row r="11" spans="1:15" ht="10.5" thickTop="1">
      <c r="A11" s="145"/>
      <c r="B11" s="146"/>
      <c r="C11" s="147"/>
      <c r="D11" s="148"/>
      <c r="E11" s="149"/>
      <c r="F11" s="150"/>
      <c r="G11" s="151"/>
      <c r="H11" s="151"/>
      <c r="I11" s="151"/>
      <c r="J11" s="151"/>
      <c r="K11" s="152"/>
      <c r="L11" s="152"/>
      <c r="M11" s="149"/>
      <c r="N11" s="149"/>
      <c r="O11" s="150"/>
    </row>
    <row r="12" spans="1:15" ht="9.75">
      <c r="A12" s="145"/>
      <c r="B12" s="153" t="s">
        <v>141</v>
      </c>
      <c r="C12" s="147"/>
      <c r="D12" s="148"/>
      <c r="E12" s="149"/>
      <c r="F12" s="150"/>
      <c r="G12" s="151"/>
      <c r="H12" s="151"/>
      <c r="I12" s="151"/>
      <c r="J12" s="151"/>
      <c r="K12" s="152"/>
      <c r="L12" s="152"/>
      <c r="M12" s="149"/>
      <c r="N12" s="149"/>
      <c r="O12" s="150"/>
    </row>
    <row r="13" spans="1:15" ht="9.75">
      <c r="A13" s="145"/>
      <c r="B13" s="147" t="s">
        <v>142</v>
      </c>
      <c r="C13" s="147"/>
      <c r="D13" s="148"/>
      <c r="E13" s="149"/>
      <c r="F13" s="150"/>
      <c r="G13" s="151"/>
      <c r="H13" s="151"/>
      <c r="I13" s="151"/>
      <c r="J13" s="151"/>
      <c r="K13" s="152"/>
      <c r="L13" s="152"/>
      <c r="M13" s="149"/>
      <c r="N13" s="149"/>
      <c r="O13" s="150"/>
    </row>
    <row r="14" spans="1:28" ht="20.25">
      <c r="A14" s="145">
        <v>1</v>
      </c>
      <c r="B14" s="146" t="s">
        <v>143</v>
      </c>
      <c r="C14" s="147" t="s">
        <v>144</v>
      </c>
      <c r="D14" s="148" t="s">
        <v>145</v>
      </c>
      <c r="E14" s="149">
        <v>3</v>
      </c>
      <c r="F14" s="150" t="s">
        <v>146</v>
      </c>
      <c r="G14" s="151">
        <v>0</v>
      </c>
      <c r="H14" s="151">
        <f aca="true" t="shared" si="0" ref="H14:H29">ROUND(E14*G14,2)</f>
        <v>0</v>
      </c>
      <c r="I14" s="151"/>
      <c r="J14" s="151">
        <f aca="true" t="shared" si="1" ref="J14:J35">ROUND(E14*G14,2)</f>
        <v>0</v>
      </c>
      <c r="K14" s="152"/>
      <c r="L14" s="152"/>
      <c r="M14" s="149">
        <v>0.5</v>
      </c>
      <c r="N14" s="149">
        <f>E14*M14</f>
        <v>1.5</v>
      </c>
      <c r="O14" s="150">
        <v>20</v>
      </c>
      <c r="P14" s="109" t="s">
        <v>147</v>
      </c>
      <c r="V14" s="113" t="s">
        <v>49</v>
      </c>
      <c r="W14" s="114">
        <v>1.881</v>
      </c>
      <c r="Z14" s="109" t="s">
        <v>148</v>
      </c>
      <c r="AB14" s="109">
        <v>1</v>
      </c>
    </row>
    <row r="15" spans="1:28" ht="20.25">
      <c r="A15" s="145">
        <v>2</v>
      </c>
      <c r="B15" s="146" t="s">
        <v>143</v>
      </c>
      <c r="C15" s="147" t="s">
        <v>149</v>
      </c>
      <c r="D15" s="148" t="s">
        <v>150</v>
      </c>
      <c r="E15" s="149">
        <v>3</v>
      </c>
      <c r="F15" s="150" t="s">
        <v>146</v>
      </c>
      <c r="G15" s="151">
        <v>0</v>
      </c>
      <c r="H15" s="151">
        <f t="shared" si="0"/>
        <v>0</v>
      </c>
      <c r="I15" s="151"/>
      <c r="J15" s="151">
        <f t="shared" si="1"/>
        <v>0</v>
      </c>
      <c r="K15" s="152"/>
      <c r="L15" s="152"/>
      <c r="M15" s="149">
        <v>0.225</v>
      </c>
      <c r="N15" s="149">
        <f>E15*M15</f>
        <v>0.675</v>
      </c>
      <c r="O15" s="150">
        <v>20</v>
      </c>
      <c r="P15" s="109" t="s">
        <v>147</v>
      </c>
      <c r="V15" s="113" t="s">
        <v>49</v>
      </c>
      <c r="W15" s="114">
        <v>3.681</v>
      </c>
      <c r="Z15" s="109" t="s">
        <v>148</v>
      </c>
      <c r="AB15" s="109">
        <v>1</v>
      </c>
    </row>
    <row r="16" spans="1:28" ht="20.25">
      <c r="A16" s="145">
        <v>3</v>
      </c>
      <c r="B16" s="146" t="s">
        <v>143</v>
      </c>
      <c r="C16" s="147" t="s">
        <v>151</v>
      </c>
      <c r="D16" s="148" t="s">
        <v>152</v>
      </c>
      <c r="E16" s="149">
        <v>3</v>
      </c>
      <c r="F16" s="150" t="s">
        <v>146</v>
      </c>
      <c r="G16" s="151">
        <v>0</v>
      </c>
      <c r="H16" s="151">
        <f t="shared" si="0"/>
        <v>0</v>
      </c>
      <c r="I16" s="151"/>
      <c r="J16" s="151">
        <f t="shared" si="1"/>
        <v>0</v>
      </c>
      <c r="K16" s="152"/>
      <c r="L16" s="152"/>
      <c r="M16" s="149">
        <v>0.098</v>
      </c>
      <c r="N16" s="149">
        <f>E16*M16</f>
        <v>0.29400000000000004</v>
      </c>
      <c r="O16" s="150">
        <v>20</v>
      </c>
      <c r="P16" s="109" t="s">
        <v>147</v>
      </c>
      <c r="V16" s="113" t="s">
        <v>49</v>
      </c>
      <c r="W16" s="114">
        <v>0.6</v>
      </c>
      <c r="Z16" s="109" t="s">
        <v>148</v>
      </c>
      <c r="AB16" s="109">
        <v>1</v>
      </c>
    </row>
    <row r="17" spans="1:28" ht="20.25">
      <c r="A17" s="145">
        <v>4</v>
      </c>
      <c r="B17" s="146" t="s">
        <v>153</v>
      </c>
      <c r="C17" s="147" t="s">
        <v>154</v>
      </c>
      <c r="D17" s="148" t="s">
        <v>155</v>
      </c>
      <c r="E17" s="149">
        <v>10</v>
      </c>
      <c r="F17" s="150" t="s">
        <v>156</v>
      </c>
      <c r="G17" s="151">
        <v>0</v>
      </c>
      <c r="H17" s="151">
        <f t="shared" si="0"/>
        <v>0</v>
      </c>
      <c r="I17" s="151"/>
      <c r="J17" s="151">
        <f t="shared" si="1"/>
        <v>0</v>
      </c>
      <c r="K17" s="152"/>
      <c r="L17" s="152"/>
      <c r="M17" s="149"/>
      <c r="N17" s="149"/>
      <c r="O17" s="150">
        <v>20</v>
      </c>
      <c r="P17" s="109" t="s">
        <v>147</v>
      </c>
      <c r="V17" s="113" t="s">
        <v>49</v>
      </c>
      <c r="W17" s="114">
        <v>16.76</v>
      </c>
      <c r="Z17" s="109" t="s">
        <v>157</v>
      </c>
      <c r="AB17" s="109">
        <v>1</v>
      </c>
    </row>
    <row r="18" spans="1:28" ht="9.75">
      <c r="A18" s="145">
        <v>5</v>
      </c>
      <c r="B18" s="146" t="s">
        <v>158</v>
      </c>
      <c r="C18" s="147" t="s">
        <v>159</v>
      </c>
      <c r="D18" s="148" t="s">
        <v>160</v>
      </c>
      <c r="E18" s="149">
        <v>96.5</v>
      </c>
      <c r="F18" s="150" t="s">
        <v>156</v>
      </c>
      <c r="G18" s="151">
        <v>0</v>
      </c>
      <c r="H18" s="151">
        <f t="shared" si="0"/>
        <v>0</v>
      </c>
      <c r="I18" s="151"/>
      <c r="J18" s="151">
        <f t="shared" si="1"/>
        <v>0</v>
      </c>
      <c r="K18" s="152"/>
      <c r="L18" s="152"/>
      <c r="M18" s="149"/>
      <c r="N18" s="149"/>
      <c r="O18" s="150">
        <v>20</v>
      </c>
      <c r="P18" s="109" t="s">
        <v>147</v>
      </c>
      <c r="V18" s="113" t="s">
        <v>49</v>
      </c>
      <c r="W18" s="114">
        <v>189.526</v>
      </c>
      <c r="Z18" s="109" t="s">
        <v>157</v>
      </c>
      <c r="AB18" s="109">
        <v>1</v>
      </c>
    </row>
    <row r="19" spans="1:28" ht="9.75">
      <c r="A19" s="145">
        <v>6</v>
      </c>
      <c r="B19" s="146" t="s">
        <v>158</v>
      </c>
      <c r="C19" s="147" t="s">
        <v>161</v>
      </c>
      <c r="D19" s="148" t="s">
        <v>162</v>
      </c>
      <c r="E19" s="149">
        <v>60.75</v>
      </c>
      <c r="F19" s="150" t="s">
        <v>156</v>
      </c>
      <c r="G19" s="151">
        <v>0</v>
      </c>
      <c r="H19" s="151">
        <f t="shared" si="0"/>
        <v>0</v>
      </c>
      <c r="I19" s="151"/>
      <c r="J19" s="151">
        <f t="shared" si="1"/>
        <v>0</v>
      </c>
      <c r="K19" s="152"/>
      <c r="L19" s="152"/>
      <c r="M19" s="149"/>
      <c r="N19" s="149"/>
      <c r="O19" s="150">
        <v>20</v>
      </c>
      <c r="P19" s="109" t="s">
        <v>147</v>
      </c>
      <c r="V19" s="113" t="s">
        <v>49</v>
      </c>
      <c r="W19" s="114">
        <v>16.706</v>
      </c>
      <c r="Z19" s="109" t="s">
        <v>157</v>
      </c>
      <c r="AB19" s="109">
        <v>1</v>
      </c>
    </row>
    <row r="20" spans="1:28" ht="9.75">
      <c r="A20" s="145">
        <v>7</v>
      </c>
      <c r="B20" s="146" t="s">
        <v>158</v>
      </c>
      <c r="C20" s="147" t="s">
        <v>163</v>
      </c>
      <c r="D20" s="148" t="s">
        <v>164</v>
      </c>
      <c r="E20" s="149">
        <v>453</v>
      </c>
      <c r="F20" s="150" t="s">
        <v>156</v>
      </c>
      <c r="G20" s="151">
        <v>0</v>
      </c>
      <c r="H20" s="151">
        <f t="shared" si="0"/>
        <v>0</v>
      </c>
      <c r="I20" s="151"/>
      <c r="J20" s="151">
        <f t="shared" si="1"/>
        <v>0</v>
      </c>
      <c r="K20" s="152"/>
      <c r="L20" s="152"/>
      <c r="M20" s="149"/>
      <c r="N20" s="149"/>
      <c r="O20" s="150">
        <v>20</v>
      </c>
      <c r="P20" s="109" t="s">
        <v>147</v>
      </c>
      <c r="V20" s="113" t="s">
        <v>49</v>
      </c>
      <c r="W20" s="114">
        <v>526.386</v>
      </c>
      <c r="Z20" s="109" t="s">
        <v>157</v>
      </c>
      <c r="AB20" s="109">
        <v>1</v>
      </c>
    </row>
    <row r="21" spans="1:28" ht="9.75">
      <c r="A21" s="145">
        <v>8</v>
      </c>
      <c r="B21" s="146" t="s">
        <v>158</v>
      </c>
      <c r="C21" s="147" t="s">
        <v>165</v>
      </c>
      <c r="D21" s="148" t="s">
        <v>166</v>
      </c>
      <c r="E21" s="149">
        <v>283.5</v>
      </c>
      <c r="F21" s="150" t="s">
        <v>156</v>
      </c>
      <c r="G21" s="151">
        <v>0</v>
      </c>
      <c r="H21" s="151">
        <f t="shared" si="0"/>
        <v>0</v>
      </c>
      <c r="I21" s="151"/>
      <c r="J21" s="151">
        <f t="shared" si="1"/>
        <v>0</v>
      </c>
      <c r="K21" s="152"/>
      <c r="L21" s="152"/>
      <c r="M21" s="149"/>
      <c r="N21" s="149"/>
      <c r="O21" s="150">
        <v>20</v>
      </c>
      <c r="P21" s="109" t="s">
        <v>147</v>
      </c>
      <c r="V21" s="113" t="s">
        <v>49</v>
      </c>
      <c r="W21" s="114">
        <v>23.814</v>
      </c>
      <c r="Z21" s="109" t="s">
        <v>167</v>
      </c>
      <c r="AB21" s="109">
        <v>1</v>
      </c>
    </row>
    <row r="22" spans="1:28" ht="20.25">
      <c r="A22" s="145">
        <v>9</v>
      </c>
      <c r="B22" s="146" t="s">
        <v>158</v>
      </c>
      <c r="C22" s="147" t="s">
        <v>168</v>
      </c>
      <c r="D22" s="148" t="s">
        <v>169</v>
      </c>
      <c r="E22" s="149">
        <v>25</v>
      </c>
      <c r="F22" s="150" t="s">
        <v>156</v>
      </c>
      <c r="G22" s="151">
        <v>0</v>
      </c>
      <c r="H22" s="151">
        <f t="shared" si="0"/>
        <v>0</v>
      </c>
      <c r="I22" s="151"/>
      <c r="J22" s="151">
        <f t="shared" si="1"/>
        <v>0</v>
      </c>
      <c r="K22" s="152"/>
      <c r="L22" s="152"/>
      <c r="M22" s="149"/>
      <c r="N22" s="149"/>
      <c r="O22" s="150">
        <v>20</v>
      </c>
      <c r="P22" s="109" t="s">
        <v>147</v>
      </c>
      <c r="V22" s="113" t="s">
        <v>49</v>
      </c>
      <c r="W22" s="114">
        <v>77</v>
      </c>
      <c r="Z22" s="109" t="s">
        <v>157</v>
      </c>
      <c r="AB22" s="109">
        <v>1</v>
      </c>
    </row>
    <row r="23" spans="1:28" ht="9.75">
      <c r="A23" s="145">
        <v>10</v>
      </c>
      <c r="B23" s="146" t="s">
        <v>158</v>
      </c>
      <c r="C23" s="147" t="s">
        <v>170</v>
      </c>
      <c r="D23" s="148" t="s">
        <v>171</v>
      </c>
      <c r="E23" s="149">
        <v>114</v>
      </c>
      <c r="F23" s="150" t="s">
        <v>156</v>
      </c>
      <c r="G23" s="151">
        <v>0</v>
      </c>
      <c r="H23" s="151">
        <f t="shared" si="0"/>
        <v>0</v>
      </c>
      <c r="I23" s="151"/>
      <c r="J23" s="151">
        <f t="shared" si="1"/>
        <v>0</v>
      </c>
      <c r="K23" s="152"/>
      <c r="L23" s="152"/>
      <c r="M23" s="149"/>
      <c r="N23" s="149"/>
      <c r="O23" s="150">
        <v>20</v>
      </c>
      <c r="P23" s="109" t="s">
        <v>147</v>
      </c>
      <c r="V23" s="113" t="s">
        <v>49</v>
      </c>
      <c r="W23" s="114">
        <v>276.906</v>
      </c>
      <c r="Z23" s="109" t="s">
        <v>157</v>
      </c>
      <c r="AB23" s="109">
        <v>1</v>
      </c>
    </row>
    <row r="24" spans="1:28" ht="9.75">
      <c r="A24" s="145">
        <v>11</v>
      </c>
      <c r="B24" s="146" t="s">
        <v>153</v>
      </c>
      <c r="C24" s="147" t="s">
        <v>172</v>
      </c>
      <c r="D24" s="148" t="s">
        <v>173</v>
      </c>
      <c r="E24" s="149">
        <v>688.5</v>
      </c>
      <c r="F24" s="150" t="s">
        <v>156</v>
      </c>
      <c r="G24" s="151">
        <v>0</v>
      </c>
      <c r="H24" s="151">
        <f t="shared" si="0"/>
        <v>0</v>
      </c>
      <c r="I24" s="151"/>
      <c r="J24" s="151">
        <f t="shared" si="1"/>
        <v>0</v>
      </c>
      <c r="K24" s="152"/>
      <c r="L24" s="152"/>
      <c r="M24" s="149"/>
      <c r="N24" s="149"/>
      <c r="O24" s="150">
        <v>20</v>
      </c>
      <c r="P24" s="109" t="s">
        <v>147</v>
      </c>
      <c r="V24" s="113" t="s">
        <v>49</v>
      </c>
      <c r="W24" s="114">
        <v>218.255</v>
      </c>
      <c r="Z24" s="109" t="s">
        <v>157</v>
      </c>
      <c r="AB24" s="109">
        <v>1</v>
      </c>
    </row>
    <row r="25" spans="1:28" ht="9.75">
      <c r="A25" s="145">
        <v>12</v>
      </c>
      <c r="B25" s="146" t="s">
        <v>158</v>
      </c>
      <c r="C25" s="147" t="s">
        <v>174</v>
      </c>
      <c r="D25" s="148" t="s">
        <v>175</v>
      </c>
      <c r="E25" s="149">
        <v>688.5</v>
      </c>
      <c r="F25" s="150" t="s">
        <v>156</v>
      </c>
      <c r="G25" s="151">
        <v>0</v>
      </c>
      <c r="H25" s="151">
        <f t="shared" si="0"/>
        <v>0</v>
      </c>
      <c r="I25" s="151"/>
      <c r="J25" s="151">
        <f t="shared" si="1"/>
        <v>0</v>
      </c>
      <c r="K25" s="152"/>
      <c r="L25" s="152"/>
      <c r="M25" s="149"/>
      <c r="N25" s="149"/>
      <c r="O25" s="150">
        <v>20</v>
      </c>
      <c r="P25" s="109" t="s">
        <v>147</v>
      </c>
      <c r="V25" s="113" t="s">
        <v>49</v>
      </c>
      <c r="W25" s="114">
        <v>55.769</v>
      </c>
      <c r="Z25" s="109" t="s">
        <v>167</v>
      </c>
      <c r="AB25" s="109">
        <v>1</v>
      </c>
    </row>
    <row r="26" spans="1:28" ht="9.75">
      <c r="A26" s="145">
        <v>13</v>
      </c>
      <c r="B26" s="146" t="s">
        <v>158</v>
      </c>
      <c r="C26" s="147" t="s">
        <v>176</v>
      </c>
      <c r="D26" s="148" t="s">
        <v>177</v>
      </c>
      <c r="E26" s="149">
        <v>688.5</v>
      </c>
      <c r="F26" s="150" t="s">
        <v>156</v>
      </c>
      <c r="G26" s="151">
        <v>0</v>
      </c>
      <c r="H26" s="151">
        <f t="shared" si="0"/>
        <v>0</v>
      </c>
      <c r="I26" s="151"/>
      <c r="J26" s="151">
        <f t="shared" si="1"/>
        <v>0</v>
      </c>
      <c r="K26" s="152"/>
      <c r="L26" s="152"/>
      <c r="M26" s="149"/>
      <c r="N26" s="149"/>
      <c r="O26" s="150">
        <v>20</v>
      </c>
      <c r="P26" s="109" t="s">
        <v>147</v>
      </c>
      <c r="V26" s="113" t="s">
        <v>49</v>
      </c>
      <c r="W26" s="114">
        <v>7.574</v>
      </c>
      <c r="Z26" s="109" t="s">
        <v>167</v>
      </c>
      <c r="AB26" s="109">
        <v>1</v>
      </c>
    </row>
    <row r="27" spans="1:28" ht="9.75">
      <c r="A27" s="145">
        <v>14</v>
      </c>
      <c r="B27" s="146" t="s">
        <v>158</v>
      </c>
      <c r="C27" s="147" t="s">
        <v>178</v>
      </c>
      <c r="D27" s="148" t="s">
        <v>179</v>
      </c>
      <c r="E27" s="149">
        <v>688.5</v>
      </c>
      <c r="F27" s="150" t="s">
        <v>156</v>
      </c>
      <c r="G27" s="151">
        <v>0</v>
      </c>
      <c r="H27" s="151">
        <f t="shared" si="0"/>
        <v>0</v>
      </c>
      <c r="I27" s="151"/>
      <c r="J27" s="151">
        <f t="shared" si="1"/>
        <v>0</v>
      </c>
      <c r="K27" s="152"/>
      <c r="L27" s="152"/>
      <c r="M27" s="149"/>
      <c r="N27" s="149"/>
      <c r="O27" s="150">
        <v>20</v>
      </c>
      <c r="P27" s="109" t="s">
        <v>147</v>
      </c>
      <c r="V27" s="113" t="s">
        <v>49</v>
      </c>
      <c r="W27" s="114">
        <v>413.1</v>
      </c>
      <c r="Z27" s="109" t="s">
        <v>157</v>
      </c>
      <c r="AB27" s="109">
        <v>1</v>
      </c>
    </row>
    <row r="28" spans="1:28" ht="9.75">
      <c r="A28" s="145">
        <v>15</v>
      </c>
      <c r="B28" s="146" t="s">
        <v>180</v>
      </c>
      <c r="C28" s="147" t="s">
        <v>181</v>
      </c>
      <c r="D28" s="148" t="s">
        <v>182</v>
      </c>
      <c r="E28" s="149">
        <v>688.5</v>
      </c>
      <c r="F28" s="150" t="s">
        <v>156</v>
      </c>
      <c r="G28" s="151">
        <v>0</v>
      </c>
      <c r="H28" s="151">
        <f t="shared" si="0"/>
        <v>0</v>
      </c>
      <c r="I28" s="151"/>
      <c r="J28" s="151">
        <f t="shared" si="1"/>
        <v>0</v>
      </c>
      <c r="K28" s="152"/>
      <c r="L28" s="152"/>
      <c r="M28" s="149"/>
      <c r="N28" s="149"/>
      <c r="O28" s="150">
        <v>20</v>
      </c>
      <c r="P28" s="109" t="s">
        <v>147</v>
      </c>
      <c r="V28" s="113" t="s">
        <v>49</v>
      </c>
      <c r="W28" s="114">
        <v>7.574</v>
      </c>
      <c r="Z28" s="109" t="s">
        <v>183</v>
      </c>
      <c r="AB28" s="109">
        <v>1</v>
      </c>
    </row>
    <row r="29" spans="1:28" ht="9.75">
      <c r="A29" s="145">
        <v>16</v>
      </c>
      <c r="B29" s="146" t="s">
        <v>153</v>
      </c>
      <c r="C29" s="147" t="s">
        <v>184</v>
      </c>
      <c r="D29" s="148" t="s">
        <v>185</v>
      </c>
      <c r="E29" s="149">
        <v>0.5</v>
      </c>
      <c r="F29" s="150" t="s">
        <v>156</v>
      </c>
      <c r="G29" s="151">
        <v>0</v>
      </c>
      <c r="H29" s="151">
        <f t="shared" si="0"/>
        <v>0</v>
      </c>
      <c r="I29" s="151"/>
      <c r="J29" s="151">
        <f t="shared" si="1"/>
        <v>0</v>
      </c>
      <c r="K29" s="152"/>
      <c r="L29" s="152"/>
      <c r="M29" s="149"/>
      <c r="N29" s="149"/>
      <c r="O29" s="150">
        <v>20</v>
      </c>
      <c r="P29" s="109" t="s">
        <v>147</v>
      </c>
      <c r="V29" s="113" t="s">
        <v>49</v>
      </c>
      <c r="W29" s="114">
        <v>0.73</v>
      </c>
      <c r="Z29" s="109" t="s">
        <v>157</v>
      </c>
      <c r="AB29" s="109">
        <v>1</v>
      </c>
    </row>
    <row r="30" spans="1:28" ht="9.75">
      <c r="A30" s="145">
        <v>17</v>
      </c>
      <c r="B30" s="146" t="s">
        <v>186</v>
      </c>
      <c r="C30" s="147" t="s">
        <v>187</v>
      </c>
      <c r="D30" s="148" t="s">
        <v>188</v>
      </c>
      <c r="E30" s="149">
        <v>0.5</v>
      </c>
      <c r="F30" s="150" t="s">
        <v>156</v>
      </c>
      <c r="G30" s="151">
        <v>0</v>
      </c>
      <c r="H30" s="151"/>
      <c r="I30" s="151">
        <f>ROUND(E30*G30,2)</f>
        <v>0</v>
      </c>
      <c r="J30" s="151">
        <f t="shared" si="1"/>
        <v>0</v>
      </c>
      <c r="K30" s="152">
        <v>1.67</v>
      </c>
      <c r="L30" s="152">
        <f>E30*K30</f>
        <v>0.835</v>
      </c>
      <c r="M30" s="149"/>
      <c r="N30" s="149"/>
      <c r="O30" s="150">
        <v>20</v>
      </c>
      <c r="P30" s="109" t="s">
        <v>147</v>
      </c>
      <c r="V30" s="113" t="s">
        <v>42</v>
      </c>
      <c r="Z30" s="109" t="s">
        <v>189</v>
      </c>
      <c r="AA30" s="109" t="s">
        <v>147</v>
      </c>
      <c r="AB30" s="109">
        <v>2</v>
      </c>
    </row>
    <row r="31" spans="1:28" ht="9.75">
      <c r="A31" s="145">
        <v>18</v>
      </c>
      <c r="B31" s="146" t="s">
        <v>190</v>
      </c>
      <c r="C31" s="147" t="s">
        <v>191</v>
      </c>
      <c r="D31" s="148" t="s">
        <v>192</v>
      </c>
      <c r="E31" s="149">
        <v>116.2</v>
      </c>
      <c r="F31" s="150" t="s">
        <v>156</v>
      </c>
      <c r="G31" s="151">
        <v>0</v>
      </c>
      <c r="H31" s="151">
        <f>ROUND(E31*G31,2)</f>
        <v>0</v>
      </c>
      <c r="I31" s="151"/>
      <c r="J31" s="151">
        <f t="shared" si="1"/>
        <v>0</v>
      </c>
      <c r="K31" s="152"/>
      <c r="L31" s="152"/>
      <c r="M31" s="149"/>
      <c r="N31" s="149"/>
      <c r="O31" s="150">
        <v>20</v>
      </c>
      <c r="P31" s="109" t="s">
        <v>147</v>
      </c>
      <c r="V31" s="113" t="s">
        <v>49</v>
      </c>
      <c r="W31" s="114">
        <v>162.564</v>
      </c>
      <c r="Z31" s="109" t="s">
        <v>193</v>
      </c>
      <c r="AB31" s="109">
        <v>7</v>
      </c>
    </row>
    <row r="32" spans="1:28" ht="9.75">
      <c r="A32" s="145">
        <v>19</v>
      </c>
      <c r="B32" s="146" t="s">
        <v>186</v>
      </c>
      <c r="C32" s="147" t="s">
        <v>187</v>
      </c>
      <c r="D32" s="148" t="s">
        <v>188</v>
      </c>
      <c r="E32" s="149">
        <v>116.2</v>
      </c>
      <c r="F32" s="150" t="s">
        <v>156</v>
      </c>
      <c r="G32" s="151">
        <v>0</v>
      </c>
      <c r="H32" s="151"/>
      <c r="I32" s="151">
        <f>ROUND(E32*G32,2)</f>
        <v>0</v>
      </c>
      <c r="J32" s="151">
        <f t="shared" si="1"/>
        <v>0</v>
      </c>
      <c r="K32" s="152">
        <v>1.67</v>
      </c>
      <c r="L32" s="152">
        <f>E32*K32</f>
        <v>194.054</v>
      </c>
      <c r="M32" s="149"/>
      <c r="N32" s="149"/>
      <c r="O32" s="150">
        <v>20</v>
      </c>
      <c r="P32" s="109" t="s">
        <v>147</v>
      </c>
      <c r="V32" s="113" t="s">
        <v>42</v>
      </c>
      <c r="Z32" s="109" t="s">
        <v>189</v>
      </c>
      <c r="AA32" s="109" t="s">
        <v>147</v>
      </c>
      <c r="AB32" s="109">
        <v>2</v>
      </c>
    </row>
    <row r="33" spans="1:28" ht="9.75">
      <c r="A33" s="145">
        <v>20</v>
      </c>
      <c r="B33" s="146" t="s">
        <v>190</v>
      </c>
      <c r="C33" s="147" t="s">
        <v>194</v>
      </c>
      <c r="D33" s="148" t="s">
        <v>192</v>
      </c>
      <c r="E33" s="149">
        <v>228.8</v>
      </c>
      <c r="F33" s="150" t="s">
        <v>156</v>
      </c>
      <c r="G33" s="151">
        <v>0</v>
      </c>
      <c r="H33" s="151">
        <f>ROUND(E33*G33,2)</f>
        <v>0</v>
      </c>
      <c r="I33" s="151"/>
      <c r="J33" s="151">
        <f t="shared" si="1"/>
        <v>0</v>
      </c>
      <c r="K33" s="152"/>
      <c r="L33" s="152"/>
      <c r="M33" s="149"/>
      <c r="N33" s="149"/>
      <c r="O33" s="150">
        <v>20</v>
      </c>
      <c r="P33" s="109" t="s">
        <v>147</v>
      </c>
      <c r="V33" s="113" t="s">
        <v>49</v>
      </c>
      <c r="W33" s="114">
        <v>320.091</v>
      </c>
      <c r="Z33" s="109" t="s">
        <v>193</v>
      </c>
      <c r="AB33" s="109">
        <v>7</v>
      </c>
    </row>
    <row r="34" spans="1:28" ht="9.75">
      <c r="A34" s="145">
        <v>21</v>
      </c>
      <c r="B34" s="146" t="s">
        <v>186</v>
      </c>
      <c r="C34" s="147" t="s">
        <v>195</v>
      </c>
      <c r="D34" s="148" t="s">
        <v>196</v>
      </c>
      <c r="E34" s="149">
        <v>228.8</v>
      </c>
      <c r="F34" s="150" t="s">
        <v>156</v>
      </c>
      <c r="G34" s="151">
        <v>0</v>
      </c>
      <c r="H34" s="151"/>
      <c r="I34" s="151">
        <f>ROUND(E34*G34,2)</f>
        <v>0</v>
      </c>
      <c r="J34" s="151">
        <f t="shared" si="1"/>
        <v>0</v>
      </c>
      <c r="K34" s="152">
        <v>1.67</v>
      </c>
      <c r="L34" s="152">
        <f>E34*K34</f>
        <v>382.096</v>
      </c>
      <c r="M34" s="149"/>
      <c r="N34" s="149"/>
      <c r="O34" s="150">
        <v>20</v>
      </c>
      <c r="P34" s="109" t="s">
        <v>147</v>
      </c>
      <c r="V34" s="113" t="s">
        <v>42</v>
      </c>
      <c r="Z34" s="109" t="s">
        <v>197</v>
      </c>
      <c r="AA34" s="109" t="s">
        <v>147</v>
      </c>
      <c r="AB34" s="109">
        <v>2</v>
      </c>
    </row>
    <row r="35" spans="1:28" ht="9.75">
      <c r="A35" s="145">
        <v>22</v>
      </c>
      <c r="B35" s="146" t="s">
        <v>198</v>
      </c>
      <c r="C35" s="147" t="s">
        <v>199</v>
      </c>
      <c r="D35" s="148" t="s">
        <v>200</v>
      </c>
      <c r="E35" s="149">
        <v>696</v>
      </c>
      <c r="F35" s="150" t="s">
        <v>146</v>
      </c>
      <c r="G35" s="151">
        <v>0</v>
      </c>
      <c r="H35" s="151">
        <f>ROUND(E35*G35,2)</f>
        <v>0</v>
      </c>
      <c r="I35" s="151"/>
      <c r="J35" s="151">
        <f t="shared" si="1"/>
        <v>0</v>
      </c>
      <c r="K35" s="152"/>
      <c r="L35" s="152"/>
      <c r="M35" s="149"/>
      <c r="N35" s="149"/>
      <c r="O35" s="150">
        <v>20</v>
      </c>
      <c r="P35" s="109" t="s">
        <v>147</v>
      </c>
      <c r="V35" s="113" t="s">
        <v>49</v>
      </c>
      <c r="W35" s="114">
        <v>57.768</v>
      </c>
      <c r="Z35" s="109" t="s">
        <v>157</v>
      </c>
      <c r="AB35" s="109">
        <v>1</v>
      </c>
    </row>
    <row r="36" spans="1:23" ht="9.75">
      <c r="A36" s="145"/>
      <c r="B36" s="146"/>
      <c r="C36" s="147"/>
      <c r="D36" s="154" t="s">
        <v>201</v>
      </c>
      <c r="E36" s="155">
        <f>J36</f>
        <v>0</v>
      </c>
      <c r="F36" s="150"/>
      <c r="G36" s="151"/>
      <c r="H36" s="155">
        <f>SUM(H12:H35)</f>
        <v>0</v>
      </c>
      <c r="I36" s="155">
        <f>SUM(I12:I35)</f>
        <v>0</v>
      </c>
      <c r="J36" s="155">
        <f>SUM(J12:J35)</f>
        <v>0</v>
      </c>
      <c r="K36" s="152"/>
      <c r="L36" s="156">
        <f>SUM(L12:L35)</f>
        <v>576.985</v>
      </c>
      <c r="M36" s="149"/>
      <c r="N36" s="157">
        <f>SUM(N12:N35)</f>
        <v>2.469</v>
      </c>
      <c r="O36" s="150"/>
      <c r="W36" s="114">
        <f>SUM(W12:W35)</f>
        <v>2376.6850000000004</v>
      </c>
    </row>
    <row r="37" spans="1:15" ht="9.75">
      <c r="A37" s="145"/>
      <c r="B37" s="146"/>
      <c r="C37" s="147"/>
      <c r="D37" s="148"/>
      <c r="E37" s="149"/>
      <c r="F37" s="150"/>
      <c r="G37" s="151"/>
      <c r="H37" s="151"/>
      <c r="I37" s="151"/>
      <c r="J37" s="151"/>
      <c r="K37" s="152"/>
      <c r="L37" s="152"/>
      <c r="M37" s="149"/>
      <c r="N37" s="149"/>
      <c r="O37" s="150"/>
    </row>
    <row r="38" spans="1:15" ht="9.75">
      <c r="A38" s="145"/>
      <c r="B38" s="147" t="s">
        <v>202</v>
      </c>
      <c r="C38" s="147"/>
      <c r="D38" s="148"/>
      <c r="E38" s="149"/>
      <c r="F38" s="150"/>
      <c r="G38" s="151"/>
      <c r="H38" s="151"/>
      <c r="I38" s="151"/>
      <c r="J38" s="151"/>
      <c r="K38" s="152"/>
      <c r="L38" s="152"/>
      <c r="M38" s="149"/>
      <c r="N38" s="149"/>
      <c r="O38" s="150"/>
    </row>
    <row r="39" spans="1:28" ht="9.75">
      <c r="A39" s="145">
        <v>23</v>
      </c>
      <c r="B39" s="146" t="s">
        <v>203</v>
      </c>
      <c r="C39" s="147" t="s">
        <v>204</v>
      </c>
      <c r="D39" s="148" t="s">
        <v>205</v>
      </c>
      <c r="E39" s="149">
        <v>2172</v>
      </c>
      <c r="F39" s="150" t="s">
        <v>146</v>
      </c>
      <c r="G39" s="151">
        <v>0</v>
      </c>
      <c r="H39" s="151">
        <f>ROUND(E39*G39,2)</f>
        <v>0</v>
      </c>
      <c r="I39" s="151"/>
      <c r="J39" s="151">
        <f>ROUND(E39*G39,2)</f>
        <v>0</v>
      </c>
      <c r="K39" s="152">
        <v>0.00019</v>
      </c>
      <c r="L39" s="152">
        <f>E39*K39</f>
        <v>0.41268000000000005</v>
      </c>
      <c r="M39" s="149"/>
      <c r="N39" s="149"/>
      <c r="O39" s="150">
        <v>20</v>
      </c>
      <c r="P39" s="109" t="s">
        <v>147</v>
      </c>
      <c r="V39" s="113" t="s">
        <v>49</v>
      </c>
      <c r="W39" s="114">
        <v>241.092</v>
      </c>
      <c r="Z39" s="109" t="s">
        <v>157</v>
      </c>
      <c r="AB39" s="109">
        <v>7</v>
      </c>
    </row>
    <row r="40" spans="1:28" ht="9.75">
      <c r="A40" s="145">
        <v>24</v>
      </c>
      <c r="B40" s="146" t="s">
        <v>186</v>
      </c>
      <c r="C40" s="147" t="s">
        <v>206</v>
      </c>
      <c r="D40" s="148" t="s">
        <v>207</v>
      </c>
      <c r="E40" s="149">
        <v>2172</v>
      </c>
      <c r="F40" s="150" t="s">
        <v>146</v>
      </c>
      <c r="G40" s="151">
        <v>0</v>
      </c>
      <c r="H40" s="151"/>
      <c r="I40" s="151">
        <f>ROUND(E40*G40,2)</f>
        <v>0</v>
      </c>
      <c r="J40" s="151">
        <f>ROUND(E40*G40,2)</f>
        <v>0</v>
      </c>
      <c r="K40" s="152">
        <v>0.0003</v>
      </c>
      <c r="L40" s="152">
        <f>E40*K40</f>
        <v>0.6516</v>
      </c>
      <c r="M40" s="149"/>
      <c r="N40" s="149"/>
      <c r="O40" s="150">
        <v>20</v>
      </c>
      <c r="P40" s="109" t="s">
        <v>147</v>
      </c>
      <c r="V40" s="113" t="s">
        <v>42</v>
      </c>
      <c r="Z40" s="109" t="s">
        <v>208</v>
      </c>
      <c r="AA40" s="109" t="s">
        <v>147</v>
      </c>
      <c r="AB40" s="109">
        <v>8</v>
      </c>
    </row>
    <row r="41" spans="1:28" ht="9.75">
      <c r="A41" s="145">
        <v>25</v>
      </c>
      <c r="B41" s="146" t="s">
        <v>203</v>
      </c>
      <c r="C41" s="147" t="s">
        <v>209</v>
      </c>
      <c r="D41" s="148" t="s">
        <v>210</v>
      </c>
      <c r="E41" s="149">
        <v>449</v>
      </c>
      <c r="F41" s="150" t="s">
        <v>146</v>
      </c>
      <c r="G41" s="151">
        <v>0</v>
      </c>
      <c r="H41" s="151">
        <f>ROUND(E41*G41,2)</f>
        <v>0</v>
      </c>
      <c r="I41" s="151"/>
      <c r="J41" s="151">
        <f>ROUND(E41*G41,2)</f>
        <v>0</v>
      </c>
      <c r="K41" s="152">
        <v>0.00019</v>
      </c>
      <c r="L41" s="152">
        <f>E41*K41</f>
        <v>0.08531000000000001</v>
      </c>
      <c r="M41" s="149"/>
      <c r="N41" s="149"/>
      <c r="O41" s="150">
        <v>20</v>
      </c>
      <c r="P41" s="109" t="s">
        <v>147</v>
      </c>
      <c r="V41" s="113" t="s">
        <v>49</v>
      </c>
      <c r="W41" s="114">
        <v>49.839</v>
      </c>
      <c r="Z41" s="109" t="s">
        <v>157</v>
      </c>
      <c r="AB41" s="109">
        <v>7</v>
      </c>
    </row>
    <row r="42" spans="1:28" ht="9.75">
      <c r="A42" s="145">
        <v>26</v>
      </c>
      <c r="B42" s="146" t="s">
        <v>186</v>
      </c>
      <c r="C42" s="147" t="s">
        <v>206</v>
      </c>
      <c r="D42" s="148" t="s">
        <v>207</v>
      </c>
      <c r="E42" s="149">
        <v>449</v>
      </c>
      <c r="F42" s="150" t="s">
        <v>146</v>
      </c>
      <c r="G42" s="151">
        <v>0</v>
      </c>
      <c r="H42" s="151"/>
      <c r="I42" s="151">
        <f>ROUND(E42*G42,2)</f>
        <v>0</v>
      </c>
      <c r="J42" s="151">
        <f>ROUND(E42*G42,2)</f>
        <v>0</v>
      </c>
      <c r="K42" s="152">
        <v>0.0003</v>
      </c>
      <c r="L42" s="152">
        <f>E42*K42</f>
        <v>0.1347</v>
      </c>
      <c r="M42" s="149"/>
      <c r="N42" s="149"/>
      <c r="O42" s="150">
        <v>20</v>
      </c>
      <c r="P42" s="109" t="s">
        <v>147</v>
      </c>
      <c r="V42" s="113" t="s">
        <v>42</v>
      </c>
      <c r="Z42" s="109" t="s">
        <v>208</v>
      </c>
      <c r="AA42" s="109" t="s">
        <v>147</v>
      </c>
      <c r="AB42" s="109">
        <v>8</v>
      </c>
    </row>
    <row r="43" spans="1:23" ht="9.75">
      <c r="A43" s="145"/>
      <c r="B43" s="146"/>
      <c r="C43" s="147"/>
      <c r="D43" s="154" t="s">
        <v>211</v>
      </c>
      <c r="E43" s="155">
        <f>J43</f>
        <v>0</v>
      </c>
      <c r="F43" s="150"/>
      <c r="G43" s="151"/>
      <c r="H43" s="155">
        <f>SUM(H38:H42)</f>
        <v>0</v>
      </c>
      <c r="I43" s="155">
        <f>SUM(I38:I42)</f>
        <v>0</v>
      </c>
      <c r="J43" s="155">
        <f>SUM(J38:J42)</f>
        <v>0</v>
      </c>
      <c r="K43" s="152"/>
      <c r="L43" s="156">
        <f>SUM(L38:L42)</f>
        <v>1.2842900000000002</v>
      </c>
      <c r="M43" s="149"/>
      <c r="N43" s="157">
        <f>SUM(N38:N42)</f>
        <v>0</v>
      </c>
      <c r="O43" s="150"/>
      <c r="W43" s="114">
        <f>SUM(W38:W42)</f>
        <v>290.93100000000004</v>
      </c>
    </row>
    <row r="44" spans="1:15" ht="9.75">
      <c r="A44" s="145"/>
      <c r="B44" s="146"/>
      <c r="C44" s="147"/>
      <c r="D44" s="148"/>
      <c r="E44" s="149"/>
      <c r="F44" s="150"/>
      <c r="G44" s="151"/>
      <c r="H44" s="151"/>
      <c r="I44" s="151"/>
      <c r="J44" s="151"/>
      <c r="K44" s="152"/>
      <c r="L44" s="152"/>
      <c r="M44" s="149"/>
      <c r="N44" s="149"/>
      <c r="O44" s="150"/>
    </row>
    <row r="45" spans="1:15" ht="9.75">
      <c r="A45" s="145"/>
      <c r="B45" s="147" t="s">
        <v>212</v>
      </c>
      <c r="C45" s="147"/>
      <c r="D45" s="148"/>
      <c r="E45" s="149"/>
      <c r="F45" s="150"/>
      <c r="G45" s="151"/>
      <c r="H45" s="151"/>
      <c r="I45" s="151"/>
      <c r="J45" s="151"/>
      <c r="K45" s="152"/>
      <c r="L45" s="152"/>
      <c r="M45" s="149"/>
      <c r="N45" s="149"/>
      <c r="O45" s="150"/>
    </row>
    <row r="46" spans="1:28" ht="20.25">
      <c r="A46" s="145">
        <v>27</v>
      </c>
      <c r="B46" s="146" t="s">
        <v>213</v>
      </c>
      <c r="C46" s="147" t="s">
        <v>214</v>
      </c>
      <c r="D46" s="148" t="s">
        <v>215</v>
      </c>
      <c r="E46" s="149">
        <v>0.8</v>
      </c>
      <c r="F46" s="150" t="s">
        <v>156</v>
      </c>
      <c r="G46" s="151">
        <v>0</v>
      </c>
      <c r="H46" s="151">
        <f>ROUND(E46*G46,2)</f>
        <v>0</v>
      </c>
      <c r="I46" s="151"/>
      <c r="J46" s="151">
        <f>ROUND(E46*G46,2)</f>
        <v>0</v>
      </c>
      <c r="K46" s="152">
        <v>1.89077</v>
      </c>
      <c r="L46" s="152">
        <f>E46*K46</f>
        <v>1.5126160000000002</v>
      </c>
      <c r="M46" s="149"/>
      <c r="N46" s="149"/>
      <c r="O46" s="150">
        <v>20</v>
      </c>
      <c r="P46" s="109" t="s">
        <v>147</v>
      </c>
      <c r="V46" s="113" t="s">
        <v>49</v>
      </c>
      <c r="W46" s="114">
        <v>0.97</v>
      </c>
      <c r="Z46" s="109" t="s">
        <v>216</v>
      </c>
      <c r="AB46" s="109" t="s">
        <v>27</v>
      </c>
    </row>
    <row r="47" spans="1:23" ht="9.75">
      <c r="A47" s="145"/>
      <c r="B47" s="146"/>
      <c r="C47" s="147"/>
      <c r="D47" s="154" t="s">
        <v>217</v>
      </c>
      <c r="E47" s="155">
        <f>J47</f>
        <v>0</v>
      </c>
      <c r="F47" s="150"/>
      <c r="G47" s="151"/>
      <c r="H47" s="155">
        <f>SUM(H45:H46)</f>
        <v>0</v>
      </c>
      <c r="I47" s="155">
        <f>SUM(I45:I46)</f>
        <v>0</v>
      </c>
      <c r="J47" s="155">
        <f>SUM(J45:J46)</f>
        <v>0</v>
      </c>
      <c r="K47" s="152"/>
      <c r="L47" s="156">
        <f>SUM(L45:L46)</f>
        <v>1.5126160000000002</v>
      </c>
      <c r="M47" s="149"/>
      <c r="N47" s="157">
        <f>SUM(N45:N46)</f>
        <v>0</v>
      </c>
      <c r="O47" s="150"/>
      <c r="W47" s="114">
        <f>SUM(W45:W46)</f>
        <v>0.97</v>
      </c>
    </row>
    <row r="48" spans="1:15" ht="9.75">
      <c r="A48" s="145"/>
      <c r="B48" s="146"/>
      <c r="C48" s="147"/>
      <c r="D48" s="148"/>
      <c r="E48" s="149"/>
      <c r="F48" s="150"/>
      <c r="G48" s="151"/>
      <c r="H48" s="151"/>
      <c r="I48" s="151"/>
      <c r="J48" s="151"/>
      <c r="K48" s="152"/>
      <c r="L48" s="152"/>
      <c r="M48" s="149"/>
      <c r="N48" s="149"/>
      <c r="O48" s="150"/>
    </row>
    <row r="49" spans="1:15" ht="9.75">
      <c r="A49" s="145"/>
      <c r="B49" s="147" t="s">
        <v>218</v>
      </c>
      <c r="C49" s="147"/>
      <c r="D49" s="148"/>
      <c r="E49" s="149"/>
      <c r="F49" s="150"/>
      <c r="G49" s="151"/>
      <c r="H49" s="151"/>
      <c r="I49" s="151"/>
      <c r="J49" s="151"/>
      <c r="K49" s="152"/>
      <c r="L49" s="152"/>
      <c r="M49" s="149"/>
      <c r="N49" s="149"/>
      <c r="O49" s="150"/>
    </row>
    <row r="50" spans="1:28" ht="9.75">
      <c r="A50" s="145">
        <v>28</v>
      </c>
      <c r="B50" s="146" t="s">
        <v>143</v>
      </c>
      <c r="C50" s="147" t="s">
        <v>219</v>
      </c>
      <c r="D50" s="148" t="s">
        <v>220</v>
      </c>
      <c r="E50" s="149">
        <v>18.8</v>
      </c>
      <c r="F50" s="150" t="s">
        <v>221</v>
      </c>
      <c r="G50" s="151">
        <v>0</v>
      </c>
      <c r="H50" s="151">
        <f>ROUND(E50*G50,2)</f>
        <v>0</v>
      </c>
      <c r="I50" s="151"/>
      <c r="J50" s="151">
        <f>ROUND(E50*G50,2)</f>
        <v>0</v>
      </c>
      <c r="K50" s="152">
        <v>0.0036</v>
      </c>
      <c r="L50" s="152">
        <f>E50*K50</f>
        <v>0.06768</v>
      </c>
      <c r="M50" s="149"/>
      <c r="N50" s="149"/>
      <c r="O50" s="150">
        <v>20</v>
      </c>
      <c r="P50" s="109" t="s">
        <v>147</v>
      </c>
      <c r="V50" s="113" t="s">
        <v>49</v>
      </c>
      <c r="W50" s="114">
        <v>0.808</v>
      </c>
      <c r="Z50" s="109" t="s">
        <v>222</v>
      </c>
      <c r="AB50" s="109">
        <v>7</v>
      </c>
    </row>
    <row r="51" spans="1:23" ht="9.75">
      <c r="A51" s="145"/>
      <c r="B51" s="146"/>
      <c r="C51" s="147"/>
      <c r="D51" s="154" t="s">
        <v>223</v>
      </c>
      <c r="E51" s="155">
        <f>J51</f>
        <v>0</v>
      </c>
      <c r="F51" s="150"/>
      <c r="G51" s="151"/>
      <c r="H51" s="155">
        <f>SUM(H49:H50)</f>
        <v>0</v>
      </c>
      <c r="I51" s="155">
        <f>SUM(I49:I50)</f>
        <v>0</v>
      </c>
      <c r="J51" s="155">
        <f>SUM(J49:J50)</f>
        <v>0</v>
      </c>
      <c r="K51" s="152"/>
      <c r="L51" s="156">
        <f>SUM(L49:L50)</f>
        <v>0.06768</v>
      </c>
      <c r="M51" s="149"/>
      <c r="N51" s="157">
        <f>SUM(N49:N50)</f>
        <v>0</v>
      </c>
      <c r="O51" s="150"/>
      <c r="W51" s="114">
        <f>SUM(W49:W50)</f>
        <v>0.808</v>
      </c>
    </row>
    <row r="52" spans="1:15" ht="9.75">
      <c r="A52" s="145"/>
      <c r="B52" s="146"/>
      <c r="C52" s="147"/>
      <c r="D52" s="148"/>
      <c r="E52" s="149"/>
      <c r="F52" s="150"/>
      <c r="G52" s="151"/>
      <c r="H52" s="151"/>
      <c r="I52" s="151"/>
      <c r="J52" s="151"/>
      <c r="K52" s="152"/>
      <c r="L52" s="152"/>
      <c r="M52" s="149"/>
      <c r="N52" s="149"/>
      <c r="O52" s="150"/>
    </row>
    <row r="53" spans="1:15" ht="9.75">
      <c r="A53" s="145"/>
      <c r="B53" s="147" t="s">
        <v>224</v>
      </c>
      <c r="C53" s="147"/>
      <c r="D53" s="148"/>
      <c r="E53" s="149"/>
      <c r="F53" s="150"/>
      <c r="G53" s="151"/>
      <c r="H53" s="151"/>
      <c r="I53" s="151"/>
      <c r="J53" s="151"/>
      <c r="K53" s="152"/>
      <c r="L53" s="152"/>
      <c r="M53" s="149"/>
      <c r="N53" s="149"/>
      <c r="O53" s="150"/>
    </row>
    <row r="54" spans="1:28" ht="20.25">
      <c r="A54" s="145">
        <v>29</v>
      </c>
      <c r="B54" s="146" t="s">
        <v>213</v>
      </c>
      <c r="C54" s="147" t="s">
        <v>225</v>
      </c>
      <c r="D54" s="148" t="s">
        <v>226</v>
      </c>
      <c r="E54" s="149">
        <v>2</v>
      </c>
      <c r="F54" s="150" t="s">
        <v>221</v>
      </c>
      <c r="G54" s="151">
        <v>0</v>
      </c>
      <c r="H54" s="151">
        <f>ROUND(E54*G54,2)</f>
        <v>0</v>
      </c>
      <c r="I54" s="151"/>
      <c r="J54" s="151">
        <f aca="true" t="shared" si="2" ref="J54:J61">ROUND(E54*G54,2)</f>
        <v>0</v>
      </c>
      <c r="K54" s="152">
        <v>0.0001</v>
      </c>
      <c r="L54" s="152">
        <f>E54*K54</f>
        <v>0.0002</v>
      </c>
      <c r="M54" s="149"/>
      <c r="N54" s="149"/>
      <c r="O54" s="150">
        <v>20</v>
      </c>
      <c r="P54" s="109" t="s">
        <v>147</v>
      </c>
      <c r="V54" s="113" t="s">
        <v>49</v>
      </c>
      <c r="W54" s="114">
        <v>0.238</v>
      </c>
      <c r="Z54" s="109" t="s">
        <v>216</v>
      </c>
      <c r="AB54" s="109">
        <v>7</v>
      </c>
    </row>
    <row r="55" spans="1:28" ht="9.75">
      <c r="A55" s="145">
        <v>30</v>
      </c>
      <c r="B55" s="146" t="s">
        <v>186</v>
      </c>
      <c r="C55" s="147" t="s">
        <v>227</v>
      </c>
      <c r="D55" s="148" t="s">
        <v>228</v>
      </c>
      <c r="E55" s="149">
        <v>2</v>
      </c>
      <c r="F55" s="150" t="s">
        <v>229</v>
      </c>
      <c r="G55" s="151">
        <v>0</v>
      </c>
      <c r="H55" s="151"/>
      <c r="I55" s="151">
        <f>ROUND(E55*G55,2)</f>
        <v>0</v>
      </c>
      <c r="J55" s="151">
        <f t="shared" si="2"/>
        <v>0</v>
      </c>
      <c r="K55" s="152">
        <v>0.0047</v>
      </c>
      <c r="L55" s="152">
        <f>E55*K55</f>
        <v>0.0094</v>
      </c>
      <c r="M55" s="149"/>
      <c r="N55" s="149"/>
      <c r="O55" s="150">
        <v>20</v>
      </c>
      <c r="P55" s="109" t="s">
        <v>147</v>
      </c>
      <c r="V55" s="113" t="s">
        <v>42</v>
      </c>
      <c r="Z55" s="109" t="s">
        <v>230</v>
      </c>
      <c r="AA55" s="109" t="s">
        <v>231</v>
      </c>
      <c r="AB55" s="109">
        <v>2</v>
      </c>
    </row>
    <row r="56" spans="1:28" ht="9.75">
      <c r="A56" s="145">
        <v>31</v>
      </c>
      <c r="B56" s="146" t="s">
        <v>213</v>
      </c>
      <c r="C56" s="147" t="s">
        <v>232</v>
      </c>
      <c r="D56" s="148" t="s">
        <v>233</v>
      </c>
      <c r="E56" s="149">
        <v>1</v>
      </c>
      <c r="F56" s="150" t="s">
        <v>229</v>
      </c>
      <c r="G56" s="151">
        <v>0</v>
      </c>
      <c r="H56" s="151">
        <f>ROUND(E56*G56,2)</f>
        <v>0</v>
      </c>
      <c r="I56" s="151"/>
      <c r="J56" s="151">
        <f t="shared" si="2"/>
        <v>0</v>
      </c>
      <c r="K56" s="152"/>
      <c r="L56" s="152"/>
      <c r="M56" s="149"/>
      <c r="N56" s="149"/>
      <c r="O56" s="150">
        <v>20</v>
      </c>
      <c r="P56" s="109" t="s">
        <v>147</v>
      </c>
      <c r="V56" s="113" t="s">
        <v>49</v>
      </c>
      <c r="W56" s="114">
        <v>0.448</v>
      </c>
      <c r="Z56" s="109" t="s">
        <v>234</v>
      </c>
      <c r="AB56" s="109">
        <v>1</v>
      </c>
    </row>
    <row r="57" spans="1:28" ht="9.75">
      <c r="A57" s="145">
        <v>32</v>
      </c>
      <c r="B57" s="146" t="s">
        <v>186</v>
      </c>
      <c r="C57" s="147" t="s">
        <v>235</v>
      </c>
      <c r="D57" s="148" t="s">
        <v>236</v>
      </c>
      <c r="E57" s="149">
        <v>1</v>
      </c>
      <c r="F57" s="150" t="s">
        <v>229</v>
      </c>
      <c r="G57" s="151">
        <v>0</v>
      </c>
      <c r="H57" s="151"/>
      <c r="I57" s="151">
        <f>ROUND(E57*G57,2)</f>
        <v>0</v>
      </c>
      <c r="J57" s="151">
        <f t="shared" si="2"/>
        <v>0</v>
      </c>
      <c r="K57" s="152">
        <v>0.00092</v>
      </c>
      <c r="L57" s="152">
        <f>E57*K57</f>
        <v>0.00092</v>
      </c>
      <c r="M57" s="149"/>
      <c r="N57" s="149"/>
      <c r="O57" s="150">
        <v>20</v>
      </c>
      <c r="P57" s="109" t="s">
        <v>147</v>
      </c>
      <c r="V57" s="113" t="s">
        <v>42</v>
      </c>
      <c r="Z57" s="109" t="s">
        <v>230</v>
      </c>
      <c r="AA57" s="109" t="s">
        <v>237</v>
      </c>
      <c r="AB57" s="109">
        <v>8</v>
      </c>
    </row>
    <row r="58" spans="1:28" ht="9.75">
      <c r="A58" s="145">
        <v>33</v>
      </c>
      <c r="B58" s="146" t="s">
        <v>213</v>
      </c>
      <c r="C58" s="147" t="s">
        <v>238</v>
      </c>
      <c r="D58" s="148" t="s">
        <v>239</v>
      </c>
      <c r="E58" s="149">
        <v>2</v>
      </c>
      <c r="F58" s="150" t="s">
        <v>221</v>
      </c>
      <c r="G58" s="151">
        <v>0</v>
      </c>
      <c r="H58" s="151">
        <f>ROUND(E58*G58,2)</f>
        <v>0</v>
      </c>
      <c r="I58" s="151"/>
      <c r="J58" s="151">
        <f t="shared" si="2"/>
        <v>0</v>
      </c>
      <c r="K58" s="152"/>
      <c r="L58" s="152"/>
      <c r="M58" s="149"/>
      <c r="N58" s="149"/>
      <c r="O58" s="150">
        <v>20</v>
      </c>
      <c r="P58" s="109" t="s">
        <v>147</v>
      </c>
      <c r="V58" s="113" t="s">
        <v>49</v>
      </c>
      <c r="W58" s="114">
        <v>0.16</v>
      </c>
      <c r="Z58" s="109" t="s">
        <v>216</v>
      </c>
      <c r="AB58" s="109">
        <v>1</v>
      </c>
    </row>
    <row r="59" spans="1:28" ht="20.25">
      <c r="A59" s="145">
        <v>34</v>
      </c>
      <c r="B59" s="146" t="s">
        <v>213</v>
      </c>
      <c r="C59" s="147" t="s">
        <v>240</v>
      </c>
      <c r="D59" s="148" t="s">
        <v>241</v>
      </c>
      <c r="E59" s="149">
        <v>1160</v>
      </c>
      <c r="F59" s="150" t="s">
        <v>229</v>
      </c>
      <c r="G59" s="151">
        <v>0</v>
      </c>
      <c r="H59" s="151">
        <f>ROUND(E59*G59,2)</f>
        <v>0</v>
      </c>
      <c r="I59" s="151"/>
      <c r="J59" s="151">
        <f t="shared" si="2"/>
        <v>0</v>
      </c>
      <c r="K59" s="152"/>
      <c r="L59" s="152"/>
      <c r="M59" s="149"/>
      <c r="N59" s="149"/>
      <c r="O59" s="150">
        <v>20</v>
      </c>
      <c r="P59" s="109" t="s">
        <v>147</v>
      </c>
      <c r="V59" s="113" t="s">
        <v>49</v>
      </c>
      <c r="W59" s="114">
        <v>646.12</v>
      </c>
      <c r="Z59" s="109" t="s">
        <v>234</v>
      </c>
      <c r="AB59" s="109">
        <v>7</v>
      </c>
    </row>
    <row r="60" spans="1:28" ht="20.25">
      <c r="A60" s="145">
        <v>35</v>
      </c>
      <c r="B60" s="146" t="s">
        <v>186</v>
      </c>
      <c r="C60" s="147" t="s">
        <v>242</v>
      </c>
      <c r="D60" s="148" t="s">
        <v>243</v>
      </c>
      <c r="E60" s="149">
        <v>1160</v>
      </c>
      <c r="F60" s="150" t="s">
        <v>229</v>
      </c>
      <c r="G60" s="151">
        <v>0</v>
      </c>
      <c r="H60" s="151"/>
      <c r="I60" s="151">
        <f>ROUND(E60*G60,2)</f>
        <v>0</v>
      </c>
      <c r="J60" s="151">
        <f t="shared" si="2"/>
        <v>0</v>
      </c>
      <c r="K60" s="152"/>
      <c r="L60" s="152"/>
      <c r="M60" s="149"/>
      <c r="N60" s="149"/>
      <c r="O60" s="150">
        <v>20</v>
      </c>
      <c r="P60" s="109" t="s">
        <v>147</v>
      </c>
      <c r="V60" s="113" t="s">
        <v>42</v>
      </c>
      <c r="Z60" s="109" t="s">
        <v>244</v>
      </c>
      <c r="AA60" s="109" t="s">
        <v>147</v>
      </c>
      <c r="AB60" s="109">
        <v>8</v>
      </c>
    </row>
    <row r="61" spans="1:28" ht="9.75">
      <c r="A61" s="145">
        <v>36</v>
      </c>
      <c r="B61" s="146" t="s">
        <v>186</v>
      </c>
      <c r="C61" s="147" t="s">
        <v>245</v>
      </c>
      <c r="D61" s="148" t="s">
        <v>246</v>
      </c>
      <c r="E61" s="149">
        <v>6520</v>
      </c>
      <c r="F61" s="150" t="s">
        <v>229</v>
      </c>
      <c r="G61" s="151">
        <v>0</v>
      </c>
      <c r="H61" s="151"/>
      <c r="I61" s="151">
        <f>ROUND(E61*G61,2)</f>
        <v>0</v>
      </c>
      <c r="J61" s="151">
        <f t="shared" si="2"/>
        <v>0</v>
      </c>
      <c r="K61" s="152">
        <v>0.003</v>
      </c>
      <c r="L61" s="152">
        <f>E61*K61</f>
        <v>19.56</v>
      </c>
      <c r="M61" s="149"/>
      <c r="N61" s="149"/>
      <c r="O61" s="150">
        <v>20</v>
      </c>
      <c r="P61" s="109" t="s">
        <v>147</v>
      </c>
      <c r="V61" s="113" t="s">
        <v>42</v>
      </c>
      <c r="Z61" s="109" t="s">
        <v>247</v>
      </c>
      <c r="AA61" s="109" t="s">
        <v>147</v>
      </c>
      <c r="AB61" s="109">
        <v>8</v>
      </c>
    </row>
    <row r="62" spans="1:23" ht="9.75">
      <c r="A62" s="145"/>
      <c r="B62" s="146"/>
      <c r="C62" s="147"/>
      <c r="D62" s="154" t="s">
        <v>248</v>
      </c>
      <c r="E62" s="155">
        <f>J62</f>
        <v>0</v>
      </c>
      <c r="F62" s="150"/>
      <c r="G62" s="151"/>
      <c r="H62" s="155">
        <f>SUM(H53:H61)</f>
        <v>0</v>
      </c>
      <c r="I62" s="155">
        <f>SUM(I53:I61)</f>
        <v>0</v>
      </c>
      <c r="J62" s="155">
        <f>SUM(J53:J61)</f>
        <v>0</v>
      </c>
      <c r="K62" s="152"/>
      <c r="L62" s="156">
        <f>SUM(L53:L61)</f>
        <v>19.57052</v>
      </c>
      <c r="M62" s="149"/>
      <c r="N62" s="157">
        <f>SUM(N53:N61)</f>
        <v>0</v>
      </c>
      <c r="O62" s="150"/>
      <c r="W62" s="114">
        <f>SUM(W53:W61)</f>
        <v>646.966</v>
      </c>
    </row>
    <row r="63" spans="1:15" ht="9.75">
      <c r="A63" s="145"/>
      <c r="B63" s="146"/>
      <c r="C63" s="147"/>
      <c r="D63" s="148"/>
      <c r="E63" s="149"/>
      <c r="F63" s="150"/>
      <c r="G63" s="151"/>
      <c r="H63" s="151"/>
      <c r="I63" s="151"/>
      <c r="J63" s="151"/>
      <c r="K63" s="152"/>
      <c r="L63" s="152"/>
      <c r="M63" s="149"/>
      <c r="N63" s="149"/>
      <c r="O63" s="150"/>
    </row>
    <row r="64" spans="1:15" ht="9.75">
      <c r="A64" s="145"/>
      <c r="B64" s="147" t="s">
        <v>249</v>
      </c>
      <c r="C64" s="147"/>
      <c r="D64" s="148"/>
      <c r="E64" s="149"/>
      <c r="F64" s="150"/>
      <c r="G64" s="151"/>
      <c r="H64" s="151"/>
      <c r="I64" s="151"/>
      <c r="J64" s="151"/>
      <c r="K64" s="152"/>
      <c r="L64" s="152"/>
      <c r="M64" s="149"/>
      <c r="N64" s="149"/>
      <c r="O64" s="150"/>
    </row>
    <row r="65" spans="1:28" ht="20.25">
      <c r="A65" s="145">
        <v>37</v>
      </c>
      <c r="B65" s="146" t="s">
        <v>143</v>
      </c>
      <c r="C65" s="147" t="s">
        <v>250</v>
      </c>
      <c r="D65" s="148" t="s">
        <v>251</v>
      </c>
      <c r="E65" s="149">
        <v>1</v>
      </c>
      <c r="F65" s="150" t="s">
        <v>229</v>
      </c>
      <c r="G65" s="151">
        <v>0</v>
      </c>
      <c r="H65" s="151">
        <f>ROUND(E65*G65,2)</f>
        <v>0</v>
      </c>
      <c r="I65" s="151"/>
      <c r="J65" s="151">
        <f aca="true" t="shared" si="3" ref="J65:J82">ROUND(E65*G65,2)</f>
        <v>0</v>
      </c>
      <c r="K65" s="152"/>
      <c r="L65" s="152"/>
      <c r="M65" s="149"/>
      <c r="N65" s="149"/>
      <c r="O65" s="150">
        <v>20</v>
      </c>
      <c r="P65" s="109" t="s">
        <v>147</v>
      </c>
      <c r="V65" s="113" t="s">
        <v>49</v>
      </c>
      <c r="W65" s="114">
        <v>0.169</v>
      </c>
      <c r="Z65" s="109" t="s">
        <v>222</v>
      </c>
      <c r="AB65" s="109">
        <v>7</v>
      </c>
    </row>
    <row r="66" spans="1:28" ht="20.25">
      <c r="A66" s="145">
        <v>38</v>
      </c>
      <c r="B66" s="146" t="s">
        <v>143</v>
      </c>
      <c r="C66" s="147" t="s">
        <v>252</v>
      </c>
      <c r="D66" s="148" t="s">
        <v>253</v>
      </c>
      <c r="E66" s="149">
        <v>0.6</v>
      </c>
      <c r="F66" s="150" t="s">
        <v>156</v>
      </c>
      <c r="G66" s="151">
        <v>0</v>
      </c>
      <c r="H66" s="151">
        <f>ROUND(E66*G66,2)</f>
        <v>0</v>
      </c>
      <c r="I66" s="151"/>
      <c r="J66" s="151">
        <f t="shared" si="3"/>
        <v>0</v>
      </c>
      <c r="K66" s="152">
        <v>2.36285</v>
      </c>
      <c r="L66" s="152">
        <f aca="true" t="shared" si="4" ref="L66:L72">E66*K66</f>
        <v>1.4177099999999998</v>
      </c>
      <c r="M66" s="149"/>
      <c r="N66" s="149"/>
      <c r="O66" s="150">
        <v>20</v>
      </c>
      <c r="P66" s="109" t="s">
        <v>147</v>
      </c>
      <c r="V66" s="113" t="s">
        <v>49</v>
      </c>
      <c r="W66" s="114">
        <v>0.865</v>
      </c>
      <c r="Z66" s="109" t="s">
        <v>222</v>
      </c>
      <c r="AB66" s="109">
        <v>1</v>
      </c>
    </row>
    <row r="67" spans="1:28" ht="20.25">
      <c r="A67" s="145">
        <v>39</v>
      </c>
      <c r="B67" s="146" t="s">
        <v>158</v>
      </c>
      <c r="C67" s="147" t="s">
        <v>254</v>
      </c>
      <c r="D67" s="148" t="s">
        <v>255</v>
      </c>
      <c r="E67" s="149">
        <v>18.8</v>
      </c>
      <c r="F67" s="150" t="s">
        <v>221</v>
      </c>
      <c r="G67" s="151">
        <v>0</v>
      </c>
      <c r="H67" s="151">
        <f>ROUND(E67*G67,2)</f>
        <v>0</v>
      </c>
      <c r="I67" s="151"/>
      <c r="J67" s="151">
        <f t="shared" si="3"/>
        <v>0</v>
      </c>
      <c r="K67" s="152">
        <v>8E-05</v>
      </c>
      <c r="L67" s="152">
        <f t="shared" si="4"/>
        <v>0.0015040000000000001</v>
      </c>
      <c r="M67" s="149"/>
      <c r="N67" s="149"/>
      <c r="O67" s="150">
        <v>20</v>
      </c>
      <c r="P67" s="109" t="s">
        <v>147</v>
      </c>
      <c r="V67" s="113" t="s">
        <v>49</v>
      </c>
      <c r="W67" s="114">
        <v>9.4</v>
      </c>
      <c r="Z67" s="109" t="s">
        <v>222</v>
      </c>
      <c r="AB67" s="109">
        <v>1</v>
      </c>
    </row>
    <row r="68" spans="1:28" ht="20.25">
      <c r="A68" s="145">
        <v>40</v>
      </c>
      <c r="B68" s="146" t="s">
        <v>158</v>
      </c>
      <c r="C68" s="147" t="s">
        <v>256</v>
      </c>
      <c r="D68" s="148" t="s">
        <v>257</v>
      </c>
      <c r="E68" s="149">
        <v>18.8</v>
      </c>
      <c r="F68" s="150" t="s">
        <v>221</v>
      </c>
      <c r="G68" s="151">
        <v>0</v>
      </c>
      <c r="H68" s="151">
        <f>ROUND(E68*G68,2)</f>
        <v>0</v>
      </c>
      <c r="I68" s="151"/>
      <c r="J68" s="151">
        <f t="shared" si="3"/>
        <v>0</v>
      </c>
      <c r="K68" s="152">
        <v>2E-05</v>
      </c>
      <c r="L68" s="152">
        <f t="shared" si="4"/>
        <v>0.00037600000000000003</v>
      </c>
      <c r="M68" s="149"/>
      <c r="N68" s="149"/>
      <c r="O68" s="150">
        <v>20</v>
      </c>
      <c r="P68" s="109" t="s">
        <v>147</v>
      </c>
      <c r="V68" s="113" t="s">
        <v>49</v>
      </c>
      <c r="W68" s="114">
        <v>1.147</v>
      </c>
      <c r="Z68" s="109" t="s">
        <v>222</v>
      </c>
      <c r="AB68" s="109">
        <v>1</v>
      </c>
    </row>
    <row r="69" spans="1:28" ht="20.25">
      <c r="A69" s="145">
        <v>41</v>
      </c>
      <c r="B69" s="146" t="s">
        <v>143</v>
      </c>
      <c r="C69" s="147" t="s">
        <v>258</v>
      </c>
      <c r="D69" s="148" t="s">
        <v>259</v>
      </c>
      <c r="E69" s="149">
        <v>9.4</v>
      </c>
      <c r="F69" s="150" t="s">
        <v>221</v>
      </c>
      <c r="G69" s="151">
        <v>0</v>
      </c>
      <c r="H69" s="151">
        <f>ROUND(E69*G69,2)</f>
        <v>0</v>
      </c>
      <c r="I69" s="151"/>
      <c r="J69" s="151">
        <f t="shared" si="3"/>
        <v>0</v>
      </c>
      <c r="K69" s="152">
        <v>0.43819</v>
      </c>
      <c r="L69" s="152">
        <f t="shared" si="4"/>
        <v>4.1189860000000005</v>
      </c>
      <c r="M69" s="149"/>
      <c r="N69" s="149"/>
      <c r="O69" s="150">
        <v>20</v>
      </c>
      <c r="P69" s="109" t="s">
        <v>147</v>
      </c>
      <c r="V69" s="113" t="s">
        <v>49</v>
      </c>
      <c r="W69" s="114">
        <v>4.145</v>
      </c>
      <c r="Z69" s="109" t="s">
        <v>222</v>
      </c>
      <c r="AB69" s="109">
        <v>7</v>
      </c>
    </row>
    <row r="70" spans="1:28" ht="9.75">
      <c r="A70" s="145">
        <v>42</v>
      </c>
      <c r="B70" s="146" t="s">
        <v>186</v>
      </c>
      <c r="C70" s="147" t="s">
        <v>260</v>
      </c>
      <c r="D70" s="148" t="s">
        <v>261</v>
      </c>
      <c r="E70" s="149">
        <v>8.4</v>
      </c>
      <c r="F70" s="150" t="s">
        <v>229</v>
      </c>
      <c r="G70" s="151">
        <v>0</v>
      </c>
      <c r="H70" s="151"/>
      <c r="I70" s="151">
        <f aca="true" t="shared" si="5" ref="I70:I75">ROUND(E70*G70,2)</f>
        <v>0</v>
      </c>
      <c r="J70" s="151">
        <f t="shared" si="3"/>
        <v>0</v>
      </c>
      <c r="K70" s="152">
        <v>0.084</v>
      </c>
      <c r="L70" s="152">
        <f t="shared" si="4"/>
        <v>0.7056000000000001</v>
      </c>
      <c r="M70" s="149"/>
      <c r="N70" s="149"/>
      <c r="O70" s="150">
        <v>20</v>
      </c>
      <c r="P70" s="109" t="s">
        <v>147</v>
      </c>
      <c r="V70" s="113" t="s">
        <v>42</v>
      </c>
      <c r="Z70" s="109" t="s">
        <v>262</v>
      </c>
      <c r="AA70" s="109">
        <v>14706</v>
      </c>
      <c r="AB70" s="109">
        <v>8</v>
      </c>
    </row>
    <row r="71" spans="1:28" ht="9.75">
      <c r="A71" s="145">
        <v>43</v>
      </c>
      <c r="B71" s="146" t="s">
        <v>186</v>
      </c>
      <c r="C71" s="147" t="s">
        <v>263</v>
      </c>
      <c r="D71" s="148" t="s">
        <v>264</v>
      </c>
      <c r="E71" s="149">
        <v>1</v>
      </c>
      <c r="F71" s="150" t="s">
        <v>229</v>
      </c>
      <c r="G71" s="151">
        <v>0</v>
      </c>
      <c r="H71" s="151"/>
      <c r="I71" s="151">
        <f t="shared" si="5"/>
        <v>0</v>
      </c>
      <c r="J71" s="151">
        <f t="shared" si="3"/>
        <v>0</v>
      </c>
      <c r="K71" s="152">
        <v>0.087</v>
      </c>
      <c r="L71" s="152">
        <f t="shared" si="4"/>
        <v>0.087</v>
      </c>
      <c r="M71" s="149"/>
      <c r="N71" s="149"/>
      <c r="O71" s="150">
        <v>20</v>
      </c>
      <c r="P71" s="109" t="s">
        <v>147</v>
      </c>
      <c r="V71" s="113" t="s">
        <v>42</v>
      </c>
      <c r="Z71" s="109" t="s">
        <v>262</v>
      </c>
      <c r="AA71" s="109">
        <v>14754</v>
      </c>
      <c r="AB71" s="109">
        <v>8</v>
      </c>
    </row>
    <row r="72" spans="1:28" ht="9.75">
      <c r="A72" s="145">
        <v>44</v>
      </c>
      <c r="B72" s="146" t="s">
        <v>186</v>
      </c>
      <c r="C72" s="147" t="s">
        <v>265</v>
      </c>
      <c r="D72" s="148" t="s">
        <v>266</v>
      </c>
      <c r="E72" s="149">
        <v>19</v>
      </c>
      <c r="F72" s="150" t="s">
        <v>229</v>
      </c>
      <c r="G72" s="151">
        <v>0</v>
      </c>
      <c r="H72" s="151"/>
      <c r="I72" s="151">
        <f t="shared" si="5"/>
        <v>0</v>
      </c>
      <c r="J72" s="151">
        <f t="shared" si="3"/>
        <v>0</v>
      </c>
      <c r="K72" s="152">
        <v>0.0093</v>
      </c>
      <c r="L72" s="152">
        <f t="shared" si="4"/>
        <v>0.1767</v>
      </c>
      <c r="M72" s="149"/>
      <c r="N72" s="149"/>
      <c r="O72" s="150">
        <v>20</v>
      </c>
      <c r="P72" s="109" t="s">
        <v>147</v>
      </c>
      <c r="V72" s="113" t="s">
        <v>42</v>
      </c>
      <c r="Z72" s="109" t="s">
        <v>267</v>
      </c>
      <c r="AA72" s="109">
        <v>22774</v>
      </c>
      <c r="AB72" s="109">
        <v>8</v>
      </c>
    </row>
    <row r="73" spans="1:28" ht="9.75">
      <c r="A73" s="145">
        <v>45</v>
      </c>
      <c r="B73" s="146" t="s">
        <v>186</v>
      </c>
      <c r="C73" s="147" t="s">
        <v>268</v>
      </c>
      <c r="D73" s="148" t="s">
        <v>269</v>
      </c>
      <c r="E73" s="149">
        <v>19</v>
      </c>
      <c r="F73" s="150" t="s">
        <v>229</v>
      </c>
      <c r="G73" s="151">
        <v>0</v>
      </c>
      <c r="H73" s="151"/>
      <c r="I73" s="151">
        <f t="shared" si="5"/>
        <v>0</v>
      </c>
      <c r="J73" s="151">
        <f t="shared" si="3"/>
        <v>0</v>
      </c>
      <c r="K73" s="152"/>
      <c r="L73" s="152"/>
      <c r="M73" s="149"/>
      <c r="N73" s="149"/>
      <c r="O73" s="150">
        <v>20</v>
      </c>
      <c r="P73" s="109" t="s">
        <v>147</v>
      </c>
      <c r="V73" s="113" t="s">
        <v>42</v>
      </c>
      <c r="Z73" s="109" t="s">
        <v>267</v>
      </c>
      <c r="AA73" s="109">
        <v>22281</v>
      </c>
      <c r="AB73" s="109">
        <v>8</v>
      </c>
    </row>
    <row r="74" spans="1:28" ht="9.75">
      <c r="A74" s="145">
        <v>46</v>
      </c>
      <c r="B74" s="146" t="s">
        <v>186</v>
      </c>
      <c r="C74" s="147" t="s">
        <v>270</v>
      </c>
      <c r="D74" s="148" t="s">
        <v>271</v>
      </c>
      <c r="E74" s="149">
        <v>1</v>
      </c>
      <c r="F74" s="150" t="s">
        <v>229</v>
      </c>
      <c r="G74" s="151">
        <v>0</v>
      </c>
      <c r="H74" s="151"/>
      <c r="I74" s="151">
        <f t="shared" si="5"/>
        <v>0</v>
      </c>
      <c r="J74" s="151">
        <f t="shared" si="3"/>
        <v>0</v>
      </c>
      <c r="K74" s="152">
        <v>0.0005</v>
      </c>
      <c r="L74" s="152">
        <f>E74*K74</f>
        <v>0.0005</v>
      </c>
      <c r="M74" s="149"/>
      <c r="N74" s="149"/>
      <c r="O74" s="150">
        <v>20</v>
      </c>
      <c r="P74" s="109" t="s">
        <v>147</v>
      </c>
      <c r="V74" s="113" t="s">
        <v>42</v>
      </c>
      <c r="Z74" s="109" t="s">
        <v>267</v>
      </c>
      <c r="AA74" s="109">
        <v>36844</v>
      </c>
      <c r="AB74" s="109">
        <v>8</v>
      </c>
    </row>
    <row r="75" spans="1:28" ht="9.75">
      <c r="A75" s="145">
        <v>47</v>
      </c>
      <c r="B75" s="146" t="s">
        <v>186</v>
      </c>
      <c r="C75" s="147" t="s">
        <v>272</v>
      </c>
      <c r="D75" s="148" t="s">
        <v>273</v>
      </c>
      <c r="E75" s="149">
        <v>3</v>
      </c>
      <c r="F75" s="150" t="s">
        <v>229</v>
      </c>
      <c r="G75" s="151">
        <v>0</v>
      </c>
      <c r="H75" s="151"/>
      <c r="I75" s="151">
        <f t="shared" si="5"/>
        <v>0</v>
      </c>
      <c r="J75" s="151">
        <f t="shared" si="3"/>
        <v>0</v>
      </c>
      <c r="K75" s="152"/>
      <c r="L75" s="152"/>
      <c r="M75" s="149"/>
      <c r="N75" s="149"/>
      <c r="O75" s="150">
        <v>20</v>
      </c>
      <c r="P75" s="109" t="s">
        <v>147</v>
      </c>
      <c r="V75" s="113" t="s">
        <v>42</v>
      </c>
      <c r="Z75" s="109" t="s">
        <v>234</v>
      </c>
      <c r="AA75" s="109" t="s">
        <v>147</v>
      </c>
      <c r="AB75" s="109">
        <v>8</v>
      </c>
    </row>
    <row r="76" spans="1:28" ht="9.75">
      <c r="A76" s="145">
        <v>48</v>
      </c>
      <c r="B76" s="146" t="s">
        <v>158</v>
      </c>
      <c r="C76" s="147" t="s">
        <v>274</v>
      </c>
      <c r="D76" s="148" t="s">
        <v>275</v>
      </c>
      <c r="E76" s="149">
        <v>688.5</v>
      </c>
      <c r="F76" s="150" t="s">
        <v>156</v>
      </c>
      <c r="G76" s="151">
        <v>0</v>
      </c>
      <c r="H76" s="151">
        <f>ROUND(E76*G76,2)</f>
        <v>0</v>
      </c>
      <c r="I76" s="151"/>
      <c r="J76" s="151">
        <f t="shared" si="3"/>
        <v>0</v>
      </c>
      <c r="K76" s="152"/>
      <c r="L76" s="152"/>
      <c r="M76" s="149"/>
      <c r="N76" s="149"/>
      <c r="O76" s="150">
        <v>20</v>
      </c>
      <c r="P76" s="109" t="s">
        <v>147</v>
      </c>
      <c r="V76" s="113" t="s">
        <v>49</v>
      </c>
      <c r="Z76" s="109" t="s">
        <v>148</v>
      </c>
      <c r="AB76" s="109">
        <v>1</v>
      </c>
    </row>
    <row r="77" spans="1:28" ht="9.75">
      <c r="A77" s="145">
        <v>49</v>
      </c>
      <c r="B77" s="146" t="s">
        <v>186</v>
      </c>
      <c r="C77" s="147" t="s">
        <v>276</v>
      </c>
      <c r="D77" s="148" t="s">
        <v>277</v>
      </c>
      <c r="E77" s="149">
        <v>1</v>
      </c>
      <c r="F77" s="150" t="s">
        <v>229</v>
      </c>
      <c r="G77" s="151">
        <v>0</v>
      </c>
      <c r="H77" s="151"/>
      <c r="I77" s="151">
        <f>ROUND(E77*G77,2)</f>
        <v>0</v>
      </c>
      <c r="J77" s="151">
        <f t="shared" si="3"/>
        <v>0</v>
      </c>
      <c r="K77" s="152">
        <v>0.001</v>
      </c>
      <c r="L77" s="152">
        <f>E77*K77</f>
        <v>0.001</v>
      </c>
      <c r="M77" s="149"/>
      <c r="N77" s="149"/>
      <c r="O77" s="150">
        <v>20</v>
      </c>
      <c r="P77" s="109" t="s">
        <v>147</v>
      </c>
      <c r="V77" s="113" t="s">
        <v>42</v>
      </c>
      <c r="Z77" s="109" t="s">
        <v>244</v>
      </c>
      <c r="AA77" s="109" t="s">
        <v>147</v>
      </c>
      <c r="AB77" s="109">
        <v>8</v>
      </c>
    </row>
    <row r="78" spans="1:28" ht="9.75">
      <c r="A78" s="145">
        <v>50</v>
      </c>
      <c r="B78" s="146" t="s">
        <v>186</v>
      </c>
      <c r="C78" s="147" t="s">
        <v>278</v>
      </c>
      <c r="D78" s="148" t="s">
        <v>279</v>
      </c>
      <c r="E78" s="149">
        <v>1</v>
      </c>
      <c r="F78" s="150" t="s">
        <v>229</v>
      </c>
      <c r="G78" s="151">
        <v>0</v>
      </c>
      <c r="H78" s="151"/>
      <c r="I78" s="151">
        <f>ROUND(E78*G78,2)</f>
        <v>0</v>
      </c>
      <c r="J78" s="151">
        <f t="shared" si="3"/>
        <v>0</v>
      </c>
      <c r="K78" s="152">
        <v>0.001</v>
      </c>
      <c r="L78" s="152">
        <f>E78*K78</f>
        <v>0.001</v>
      </c>
      <c r="M78" s="149"/>
      <c r="N78" s="149"/>
      <c r="O78" s="150">
        <v>20</v>
      </c>
      <c r="P78" s="109" t="s">
        <v>147</v>
      </c>
      <c r="V78" s="113" t="s">
        <v>42</v>
      </c>
      <c r="Z78" s="109" t="s">
        <v>244</v>
      </c>
      <c r="AA78" s="109" t="s">
        <v>147</v>
      </c>
      <c r="AB78" s="109">
        <v>8</v>
      </c>
    </row>
    <row r="79" spans="1:28" ht="9.75">
      <c r="A79" s="145">
        <v>51</v>
      </c>
      <c r="B79" s="146" t="s">
        <v>186</v>
      </c>
      <c r="C79" s="147" t="s">
        <v>280</v>
      </c>
      <c r="D79" s="148" t="s">
        <v>281</v>
      </c>
      <c r="E79" s="149">
        <v>1</v>
      </c>
      <c r="F79" s="150" t="s">
        <v>229</v>
      </c>
      <c r="G79" s="151">
        <v>0</v>
      </c>
      <c r="H79" s="151"/>
      <c r="I79" s="151">
        <f>ROUND(E79*G79,2)</f>
        <v>0</v>
      </c>
      <c r="J79" s="151">
        <f t="shared" si="3"/>
        <v>0</v>
      </c>
      <c r="K79" s="152">
        <v>0.001</v>
      </c>
      <c r="L79" s="152">
        <f>E79*K79</f>
        <v>0.001</v>
      </c>
      <c r="M79" s="149"/>
      <c r="N79" s="149"/>
      <c r="O79" s="150">
        <v>20</v>
      </c>
      <c r="P79" s="109" t="s">
        <v>147</v>
      </c>
      <c r="V79" s="113" t="s">
        <v>42</v>
      </c>
      <c r="Z79" s="109" t="s">
        <v>244</v>
      </c>
      <c r="AA79" s="109" t="s">
        <v>147</v>
      </c>
      <c r="AB79" s="109">
        <v>8</v>
      </c>
    </row>
    <row r="80" spans="1:28" ht="20.25">
      <c r="A80" s="145">
        <v>52</v>
      </c>
      <c r="B80" s="146" t="s">
        <v>186</v>
      </c>
      <c r="C80" s="147" t="s">
        <v>282</v>
      </c>
      <c r="D80" s="148" t="s">
        <v>283</v>
      </c>
      <c r="E80" s="149">
        <v>1</v>
      </c>
      <c r="F80" s="150" t="s">
        <v>229</v>
      </c>
      <c r="G80" s="151">
        <v>0</v>
      </c>
      <c r="H80" s="151"/>
      <c r="I80" s="151">
        <f>ROUND(E80*G80,2)</f>
        <v>0</v>
      </c>
      <c r="J80" s="151">
        <f t="shared" si="3"/>
        <v>0</v>
      </c>
      <c r="K80" s="152">
        <v>0.001</v>
      </c>
      <c r="L80" s="152">
        <f>E80*K80</f>
        <v>0.001</v>
      </c>
      <c r="M80" s="149"/>
      <c r="N80" s="149"/>
      <c r="O80" s="150">
        <v>20</v>
      </c>
      <c r="P80" s="109" t="s">
        <v>147</v>
      </c>
      <c r="V80" s="113" t="s">
        <v>42</v>
      </c>
      <c r="Z80" s="109" t="s">
        <v>244</v>
      </c>
      <c r="AA80" s="109" t="s">
        <v>147</v>
      </c>
      <c r="AB80" s="109">
        <v>8</v>
      </c>
    </row>
    <row r="81" spans="1:28" ht="9.75">
      <c r="A81" s="145">
        <v>53</v>
      </c>
      <c r="B81" s="146" t="s">
        <v>186</v>
      </c>
      <c r="C81" s="147" t="s">
        <v>284</v>
      </c>
      <c r="D81" s="148" t="s">
        <v>285</v>
      </c>
      <c r="E81" s="149">
        <v>1</v>
      </c>
      <c r="F81" s="150" t="s">
        <v>229</v>
      </c>
      <c r="G81" s="151">
        <v>0</v>
      </c>
      <c r="H81" s="151"/>
      <c r="I81" s="151">
        <f>ROUND(E81*G81,2)</f>
        <v>0</v>
      </c>
      <c r="J81" s="151">
        <f t="shared" si="3"/>
        <v>0</v>
      </c>
      <c r="K81" s="152">
        <v>0.001</v>
      </c>
      <c r="L81" s="152">
        <f>E81*K81</f>
        <v>0.001</v>
      </c>
      <c r="M81" s="149"/>
      <c r="N81" s="149"/>
      <c r="O81" s="150">
        <v>20</v>
      </c>
      <c r="P81" s="109" t="s">
        <v>147</v>
      </c>
      <c r="V81" s="113" t="s">
        <v>42</v>
      </c>
      <c r="Z81" s="109" t="s">
        <v>244</v>
      </c>
      <c r="AA81" s="109" t="s">
        <v>147</v>
      </c>
      <c r="AB81" s="109">
        <v>8</v>
      </c>
    </row>
    <row r="82" spans="1:28" ht="9.75">
      <c r="A82" s="145">
        <v>54</v>
      </c>
      <c r="B82" s="146" t="s">
        <v>213</v>
      </c>
      <c r="C82" s="147" t="s">
        <v>286</v>
      </c>
      <c r="D82" s="148" t="s">
        <v>287</v>
      </c>
      <c r="E82" s="149">
        <v>605.933</v>
      </c>
      <c r="F82" s="150" t="s">
        <v>288</v>
      </c>
      <c r="G82" s="151">
        <v>0</v>
      </c>
      <c r="H82" s="151">
        <f>ROUND(E82*G82,2)</f>
        <v>0</v>
      </c>
      <c r="I82" s="151"/>
      <c r="J82" s="151">
        <f t="shared" si="3"/>
        <v>0</v>
      </c>
      <c r="K82" s="152"/>
      <c r="L82" s="152"/>
      <c r="M82" s="149"/>
      <c r="N82" s="149"/>
      <c r="O82" s="150">
        <v>20</v>
      </c>
      <c r="P82" s="109" t="s">
        <v>147</v>
      </c>
      <c r="V82" s="113" t="s">
        <v>49</v>
      </c>
      <c r="W82" s="114">
        <v>53.322</v>
      </c>
      <c r="Z82" s="109" t="s">
        <v>289</v>
      </c>
      <c r="AB82" s="109">
        <v>1</v>
      </c>
    </row>
    <row r="83" spans="1:23" ht="9.75">
      <c r="A83" s="145"/>
      <c r="B83" s="146"/>
      <c r="C83" s="147"/>
      <c r="D83" s="154" t="s">
        <v>290</v>
      </c>
      <c r="E83" s="155">
        <f>J83</f>
        <v>0</v>
      </c>
      <c r="F83" s="150"/>
      <c r="G83" s="151"/>
      <c r="H83" s="155">
        <f>SUM(H64:H82)</f>
        <v>0</v>
      </c>
      <c r="I83" s="155">
        <f>SUM(I64:I82)</f>
        <v>0</v>
      </c>
      <c r="J83" s="155">
        <f>SUM(J64:J82)</f>
        <v>0</v>
      </c>
      <c r="K83" s="152"/>
      <c r="L83" s="156">
        <f>SUM(L64:L82)</f>
        <v>6.513376000000002</v>
      </c>
      <c r="M83" s="149"/>
      <c r="N83" s="157">
        <f>SUM(N64:N82)</f>
        <v>0</v>
      </c>
      <c r="O83" s="150"/>
      <c r="W83" s="114">
        <f>SUM(W64:W82)</f>
        <v>69.048</v>
      </c>
    </row>
    <row r="84" spans="1:15" ht="9.75">
      <c r="A84" s="145"/>
      <c r="B84" s="146"/>
      <c r="C84" s="147"/>
      <c r="D84" s="148"/>
      <c r="E84" s="149"/>
      <c r="F84" s="150"/>
      <c r="G84" s="151"/>
      <c r="H84" s="151"/>
      <c r="I84" s="151"/>
      <c r="J84" s="151"/>
      <c r="K84" s="152"/>
      <c r="L84" s="152"/>
      <c r="M84" s="149"/>
      <c r="N84" s="149"/>
      <c r="O84" s="150"/>
    </row>
    <row r="85" spans="1:23" ht="9.75">
      <c r="A85" s="145"/>
      <c r="B85" s="146"/>
      <c r="C85" s="147"/>
      <c r="D85" s="154" t="s">
        <v>291</v>
      </c>
      <c r="E85" s="155">
        <f>J85</f>
        <v>0</v>
      </c>
      <c r="F85" s="150"/>
      <c r="G85" s="151"/>
      <c r="H85" s="155">
        <f>+H36+H43+H47+H51+H62+H83</f>
        <v>0</v>
      </c>
      <c r="I85" s="155">
        <f>+I36+I43+I47+I51+I62+I83</f>
        <v>0</v>
      </c>
      <c r="J85" s="155">
        <f>+J36+J43+J47+J51+J62+J83</f>
        <v>0</v>
      </c>
      <c r="K85" s="152"/>
      <c r="L85" s="156">
        <f>+L36+L43+L47+L51+L62+L83</f>
        <v>605.933482</v>
      </c>
      <c r="M85" s="149"/>
      <c r="N85" s="157">
        <f>+N36+N43+N47+N51+N62+N83</f>
        <v>2.469</v>
      </c>
      <c r="O85" s="150"/>
      <c r="W85" s="114">
        <f>+W36+W43+W47+W51+W62+W83</f>
        <v>3385.4080000000004</v>
      </c>
    </row>
    <row r="86" spans="1:15" ht="9.75">
      <c r="A86" s="145"/>
      <c r="B86" s="146"/>
      <c r="C86" s="147"/>
      <c r="D86" s="148"/>
      <c r="E86" s="149"/>
      <c r="F86" s="150"/>
      <c r="G86" s="151"/>
      <c r="H86" s="151"/>
      <c r="I86" s="151"/>
      <c r="J86" s="151"/>
      <c r="K86" s="152"/>
      <c r="L86" s="152"/>
      <c r="M86" s="149"/>
      <c r="N86" s="149"/>
      <c r="O86" s="150"/>
    </row>
    <row r="87" spans="1:23" ht="9.75">
      <c r="A87" s="145"/>
      <c r="B87" s="146"/>
      <c r="C87" s="147"/>
      <c r="D87" s="158" t="s">
        <v>292</v>
      </c>
      <c r="E87" s="155">
        <f>J87</f>
        <v>0</v>
      </c>
      <c r="F87" s="150"/>
      <c r="G87" s="151"/>
      <c r="H87" s="155">
        <f>+H85</f>
        <v>0</v>
      </c>
      <c r="I87" s="155">
        <f>+I85</f>
        <v>0</v>
      </c>
      <c r="J87" s="155">
        <f>+J85</f>
        <v>0</v>
      </c>
      <c r="K87" s="152"/>
      <c r="L87" s="156">
        <f>+L85</f>
        <v>605.933482</v>
      </c>
      <c r="M87" s="149"/>
      <c r="N87" s="157">
        <f>+N85</f>
        <v>2.469</v>
      </c>
      <c r="O87" s="150"/>
      <c r="W87" s="114">
        <f>+W85</f>
        <v>3385.4080000000004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7109375" style="98" customWidth="1"/>
    <col min="2" max="3" width="45.7109375" style="98" customWidth="1"/>
    <col min="4" max="4" width="11.28125" style="99" customWidth="1"/>
    <col min="5" max="16384" width="9.140625" style="1" customWidth="1"/>
  </cols>
  <sheetData>
    <row r="1" spans="1:4" ht="9.75">
      <c r="A1" s="92" t="s">
        <v>58</v>
      </c>
      <c r="B1" s="93"/>
      <c r="C1" s="93"/>
      <c r="D1" s="94" t="s">
        <v>59</v>
      </c>
    </row>
    <row r="2" spans="1:4" ht="9.75">
      <c r="A2" s="92" t="s">
        <v>60</v>
      </c>
      <c r="B2" s="93"/>
      <c r="C2" s="93"/>
      <c r="D2" s="94" t="s">
        <v>61</v>
      </c>
    </row>
    <row r="3" spans="1:4" ht="9.75">
      <c r="A3" s="92" t="s">
        <v>63</v>
      </c>
      <c r="B3" s="93"/>
      <c r="C3" s="93"/>
      <c r="D3" s="94" t="s">
        <v>64</v>
      </c>
    </row>
    <row r="4" spans="1:4" ht="9.75">
      <c r="A4" s="93"/>
      <c r="B4" s="93"/>
      <c r="C4" s="93"/>
      <c r="D4" s="93"/>
    </row>
    <row r="5" spans="1:4" ht="9.75">
      <c r="A5" s="92" t="s">
        <v>67</v>
      </c>
      <c r="B5" s="93"/>
      <c r="C5" s="93"/>
      <c r="D5" s="93"/>
    </row>
    <row r="6" spans="1:4" ht="9.75">
      <c r="A6" s="92" t="s">
        <v>68</v>
      </c>
      <c r="B6" s="93"/>
      <c r="C6" s="93"/>
      <c r="D6" s="93"/>
    </row>
    <row r="7" spans="1:4" ht="9.75">
      <c r="A7" s="92" t="s">
        <v>69</v>
      </c>
      <c r="B7" s="93"/>
      <c r="C7" s="93"/>
      <c r="D7" s="93"/>
    </row>
    <row r="8" spans="1:4" ht="9.75">
      <c r="A8" s="1" t="s">
        <v>70</v>
      </c>
      <c r="B8" s="95"/>
      <c r="C8" s="96"/>
      <c r="D8" s="97"/>
    </row>
    <row r="9" spans="1:4" ht="9.75">
      <c r="A9" s="118" t="s">
        <v>111</v>
      </c>
      <c r="B9" s="118" t="s">
        <v>112</v>
      </c>
      <c r="C9" s="118" t="s">
        <v>113</v>
      </c>
      <c r="D9" s="119" t="s">
        <v>114</v>
      </c>
    </row>
    <row r="10" spans="1:4" ht="9.75">
      <c r="A10" s="120"/>
      <c r="B10" s="120"/>
      <c r="C10" s="121"/>
      <c r="D10" s="122"/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Jarmila Pintérová</cp:lastModifiedBy>
  <cp:lastPrinted>2016-04-18T11:45:03Z</cp:lastPrinted>
  <dcterms:created xsi:type="dcterms:W3CDTF">1999-04-06T07:39:42Z</dcterms:created>
  <dcterms:modified xsi:type="dcterms:W3CDTF">2019-07-18T16:02:54Z</dcterms:modified>
  <cp:category/>
  <cp:version/>
  <cp:contentType/>
  <cp:contentStatus/>
</cp:coreProperties>
</file>